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/>
  <xr:revisionPtr revIDLastSave="0" documentId="13_ncr:1_{B6FC6B46-98F5-4022-A2DA-6428AAB6ED60}" xr6:coauthVersionLast="45" xr6:coauthVersionMax="45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уточнен.янв.2020" sheetId="8" state="hidden" r:id="rId1"/>
    <sheet name="уточнен.1квартал" sheetId="9" state="hidden" r:id="rId2"/>
    <sheet name="уточнен.2 квартал " sheetId="10" state="hidden" r:id="rId3"/>
    <sheet name="уточнен.3 квартал " sheetId="11" state="hidden" r:id="rId4"/>
    <sheet name="КП &quot;Символ&quot;" sheetId="13" r:id="rId5"/>
    <sheet name="осн.фін.показ-2 вар+2046,1" sheetId="4" state="hidden" r:id="rId6"/>
    <sheet name="осн.фын.показ-3вар-2046" sheetId="5" state="hidden" r:id="rId7"/>
  </sheets>
  <definedNames>
    <definedName name="_xlnm.Print_Area" localSheetId="4">'КП "Символ"'!$A$1:$H$113</definedName>
    <definedName name="_xlnm.Print_Area" localSheetId="5">'осн.фін.показ-2 вар+2046,1'!$A$1:$H$75</definedName>
    <definedName name="_xlnm.Print_Area" localSheetId="1">уточнен.1квартал!$A$1:$H$80</definedName>
    <definedName name="_xlnm.Print_Area" localSheetId="2">'уточнен.2 квартал '!$A$1:$H$80</definedName>
    <definedName name="_xlnm.Print_Area" localSheetId="3">'уточнен.3 квартал '!$A$1:$H$80</definedName>
    <definedName name="_xlnm.Print_Area" localSheetId="0">'уточнен.янв.2020'!$A$1:$H$80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13" l="1"/>
  <c r="G50" i="13"/>
  <c r="H50" i="13"/>
  <c r="E50" i="13"/>
  <c r="D73" i="13" l="1"/>
  <c r="C73" i="13" s="1"/>
  <c r="D74" i="13"/>
  <c r="C74" i="13" s="1"/>
  <c r="F32" i="13" l="1"/>
  <c r="G32" i="13"/>
  <c r="E32" i="13"/>
  <c r="B32" i="13"/>
  <c r="D72" i="13"/>
  <c r="C72" i="13" s="1"/>
  <c r="D57" i="13"/>
  <c r="C57" i="13" s="1"/>
  <c r="B53" i="13"/>
  <c r="B50" i="13" s="1"/>
  <c r="D71" i="13"/>
  <c r="C71" i="13" s="1"/>
  <c r="D70" i="13"/>
  <c r="C70" i="13" s="1"/>
  <c r="D69" i="13"/>
  <c r="C69" i="13" s="1"/>
  <c r="D67" i="13"/>
  <c r="C67" i="13" s="1"/>
  <c r="D64" i="13"/>
  <c r="C64" i="13" s="1"/>
  <c r="L63" i="13"/>
  <c r="D63" i="13"/>
  <c r="C63" i="13" s="1"/>
  <c r="L62" i="13"/>
  <c r="D61" i="13"/>
  <c r="C61" i="13" s="1"/>
  <c r="D60" i="13"/>
  <c r="C60" i="13" s="1"/>
  <c r="D68" i="13"/>
  <c r="C68" i="13" s="1"/>
  <c r="D50" i="13" l="1"/>
  <c r="D59" i="13"/>
  <c r="C59" i="13" s="1"/>
  <c r="D58" i="13"/>
  <c r="C58" i="13" s="1"/>
  <c r="D55" i="13"/>
  <c r="C55" i="13" s="1"/>
  <c r="D56" i="13"/>
  <c r="C56" i="13" s="1"/>
  <c r="D54" i="13"/>
  <c r="C54" i="13" s="1"/>
  <c r="D62" i="13" l="1"/>
  <c r="C62" i="13" s="1"/>
  <c r="D53" i="13"/>
  <c r="C53" i="13" s="1"/>
  <c r="D24" i="13"/>
  <c r="D25" i="13"/>
  <c r="D26" i="13"/>
  <c r="D27" i="13"/>
  <c r="D28" i="13"/>
  <c r="D29" i="13"/>
  <c r="D30" i="13"/>
  <c r="D31" i="13"/>
  <c r="D33" i="13"/>
  <c r="D36" i="13"/>
  <c r="D22" i="13"/>
  <c r="D23" i="13"/>
  <c r="D21" i="13"/>
  <c r="E12" i="13"/>
  <c r="D13" i="13"/>
  <c r="D14" i="13"/>
  <c r="D15" i="13"/>
  <c r="D16" i="13"/>
  <c r="D17" i="13"/>
  <c r="D18" i="13"/>
  <c r="D19" i="13"/>
  <c r="D20" i="13" l="1"/>
  <c r="B12" i="13" l="1"/>
  <c r="I108" i="13"/>
  <c r="K108" i="13" s="1"/>
  <c r="I107" i="13"/>
  <c r="K107" i="13" s="1"/>
  <c r="I106" i="13"/>
  <c r="K106" i="13" s="1"/>
  <c r="I105" i="13"/>
  <c r="K105" i="13" s="1"/>
  <c r="I104" i="13"/>
  <c r="K104" i="13" s="1"/>
  <c r="I103" i="13"/>
  <c r="K103" i="13" s="1"/>
  <c r="H79" i="13"/>
  <c r="G79" i="13" s="1"/>
  <c r="F79" i="13" s="1"/>
  <c r="E79" i="13" s="1"/>
  <c r="D79" i="13" s="1"/>
  <c r="C79" i="13" s="1"/>
  <c r="L78" i="13"/>
  <c r="H78" i="13"/>
  <c r="D78" i="13" s="1"/>
  <c r="C78" i="13" s="1"/>
  <c r="L77" i="13"/>
  <c r="D77" i="13"/>
  <c r="C77" i="13" s="1"/>
  <c r="L76" i="13"/>
  <c r="L75" i="13"/>
  <c r="L52" i="13"/>
  <c r="D52" i="13"/>
  <c r="C52" i="13" s="1"/>
  <c r="L51" i="13"/>
  <c r="D51" i="13"/>
  <c r="C51" i="13" s="1"/>
  <c r="L50" i="13"/>
  <c r="L49" i="13"/>
  <c r="D49" i="13"/>
  <c r="C49" i="13" s="1"/>
  <c r="L47" i="13"/>
  <c r="D47" i="13"/>
  <c r="C47" i="13" s="1"/>
  <c r="L46" i="13"/>
  <c r="D46" i="13"/>
  <c r="C46" i="13" s="1"/>
  <c r="L45" i="13"/>
  <c r="D45" i="13"/>
  <c r="C45" i="13" s="1"/>
  <c r="L44" i="13"/>
  <c r="D44" i="13"/>
  <c r="C44" i="13" s="1"/>
  <c r="L43" i="13"/>
  <c r="D43" i="13"/>
  <c r="C43" i="13" s="1"/>
  <c r="L42" i="13"/>
  <c r="H42" i="13"/>
  <c r="D42" i="13" s="1"/>
  <c r="C42" i="13" s="1"/>
  <c r="L38" i="13"/>
  <c r="D38" i="13"/>
  <c r="C38" i="13" s="1"/>
  <c r="L37" i="13"/>
  <c r="L36" i="13"/>
  <c r="C36" i="13"/>
  <c r="L35" i="13"/>
  <c r="D35" i="13"/>
  <c r="C18" i="13"/>
  <c r="C17" i="13"/>
  <c r="C16" i="13"/>
  <c r="C15" i="13"/>
  <c r="C14" i="13"/>
  <c r="D12" i="13"/>
  <c r="C12" i="13" s="1"/>
  <c r="L12" i="13"/>
  <c r="K12" i="13"/>
  <c r="J12" i="13"/>
  <c r="I12" i="13"/>
  <c r="G12" i="13"/>
  <c r="F12" i="13"/>
  <c r="G43" i="11"/>
  <c r="G21" i="11"/>
  <c r="F43" i="11"/>
  <c r="D43" i="11" s="1"/>
  <c r="C43" i="11" s="1"/>
  <c r="H15" i="11"/>
  <c r="G15" i="11"/>
  <c r="F15" i="11"/>
  <c r="D15" i="11" s="1"/>
  <c r="C15" i="11" s="1"/>
  <c r="K74" i="11"/>
  <c r="I74" i="11"/>
  <c r="K73" i="11"/>
  <c r="I73" i="11"/>
  <c r="K72" i="11"/>
  <c r="I72" i="11"/>
  <c r="K71" i="11"/>
  <c r="I71" i="11"/>
  <c r="K70" i="11"/>
  <c r="I70" i="11"/>
  <c r="K69" i="11"/>
  <c r="K75" i="11" s="1"/>
  <c r="I69" i="11"/>
  <c r="I75" i="11" s="1"/>
  <c r="C60" i="11"/>
  <c r="B57" i="11"/>
  <c r="H45" i="11"/>
  <c r="E44" i="11"/>
  <c r="D44" i="11"/>
  <c r="C44" i="11" s="1"/>
  <c r="B42" i="11"/>
  <c r="B17" i="11" s="1"/>
  <c r="D41" i="11"/>
  <c r="C41" i="11"/>
  <c r="D40" i="11"/>
  <c r="C40" i="11"/>
  <c r="D39" i="11"/>
  <c r="C39" i="11"/>
  <c r="D38" i="11"/>
  <c r="C38" i="11"/>
  <c r="D37" i="11"/>
  <c r="C37" i="11"/>
  <c r="D36" i="11"/>
  <c r="C36" i="11"/>
  <c r="D35" i="11"/>
  <c r="C35" i="11"/>
  <c r="D34" i="11"/>
  <c r="C34" i="11"/>
  <c r="D33" i="11"/>
  <c r="C33" i="11"/>
  <c r="H32" i="11"/>
  <c r="G32" i="11"/>
  <c r="F32" i="11"/>
  <c r="E32" i="11"/>
  <c r="D32" i="11" s="1"/>
  <c r="C32" i="11" s="1"/>
  <c r="B32" i="11"/>
  <c r="D31" i="11"/>
  <c r="C31" i="11" s="1"/>
  <c r="D30" i="11"/>
  <c r="C30" i="11" s="1"/>
  <c r="D29" i="11"/>
  <c r="C29" i="11" s="1"/>
  <c r="D28" i="11"/>
  <c r="C28" i="11" s="1"/>
  <c r="D27" i="11"/>
  <c r="C27" i="11" s="1"/>
  <c r="D26" i="11"/>
  <c r="C26" i="11" s="1"/>
  <c r="D25" i="11"/>
  <c r="C25" i="11" s="1"/>
  <c r="D24" i="11"/>
  <c r="C24" i="11" s="1"/>
  <c r="D23" i="11"/>
  <c r="C23" i="11" s="1"/>
  <c r="D22" i="11"/>
  <c r="C22" i="11" s="1"/>
  <c r="D21" i="11"/>
  <c r="C21" i="11" s="1"/>
  <c r="H20" i="11"/>
  <c r="D20" i="11" s="1"/>
  <c r="C20" i="11" s="1"/>
  <c r="H19" i="11"/>
  <c r="D19" i="11"/>
  <c r="D16" i="11"/>
  <c r="C16" i="11"/>
  <c r="E15" i="11"/>
  <c r="D14" i="11"/>
  <c r="C14" i="11" s="1"/>
  <c r="D13" i="11"/>
  <c r="C13" i="11" s="1"/>
  <c r="D12" i="11"/>
  <c r="C12" i="11" s="1"/>
  <c r="D11" i="11"/>
  <c r="D10" i="11"/>
  <c r="H9" i="11"/>
  <c r="G9" i="11"/>
  <c r="G8" i="11" s="1"/>
  <c r="F9" i="11"/>
  <c r="E9" i="11"/>
  <c r="B8" i="11"/>
  <c r="H45" i="10"/>
  <c r="G43" i="10"/>
  <c r="H19" i="10"/>
  <c r="F43" i="10"/>
  <c r="E44" i="10"/>
  <c r="H20" i="10"/>
  <c r="D20" i="10" s="1"/>
  <c r="F15" i="10"/>
  <c r="D15" i="10" s="1"/>
  <c r="C15" i="10" s="1"/>
  <c r="E15" i="10"/>
  <c r="F9" i="10"/>
  <c r="F8" i="10" s="1"/>
  <c r="G9" i="10"/>
  <c r="G8" i="10"/>
  <c r="H9" i="10"/>
  <c r="H8" i="10"/>
  <c r="I74" i="10"/>
  <c r="K74" i="10"/>
  <c r="I73" i="10"/>
  <c r="K73" i="10"/>
  <c r="I72" i="10"/>
  <c r="K72" i="10"/>
  <c r="I71" i="10"/>
  <c r="K71" i="10"/>
  <c r="I70" i="10"/>
  <c r="K70" i="10" s="1"/>
  <c r="I69" i="10"/>
  <c r="K69" i="10"/>
  <c r="C60" i="10"/>
  <c r="B57" i="10"/>
  <c r="D44" i="10"/>
  <c r="C44" i="10"/>
  <c r="B42" i="10"/>
  <c r="D41" i="10"/>
  <c r="C41" i="10" s="1"/>
  <c r="D40" i="10"/>
  <c r="C40" i="10" s="1"/>
  <c r="D39" i="10"/>
  <c r="C39" i="10" s="1"/>
  <c r="D38" i="10"/>
  <c r="C38" i="10" s="1"/>
  <c r="D37" i="10"/>
  <c r="C37" i="10" s="1"/>
  <c r="D36" i="10"/>
  <c r="C36" i="10" s="1"/>
  <c r="D35" i="10"/>
  <c r="C35" i="10" s="1"/>
  <c r="D34" i="10"/>
  <c r="C34" i="10" s="1"/>
  <c r="D33" i="10"/>
  <c r="C33" i="10" s="1"/>
  <c r="H32" i="10"/>
  <c r="G32" i="10"/>
  <c r="F32" i="10"/>
  <c r="D32" i="10" s="1"/>
  <c r="C32" i="10" s="1"/>
  <c r="E32" i="10"/>
  <c r="B32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C20" i="10"/>
  <c r="D19" i="10"/>
  <c r="C67" i="10" s="1"/>
  <c r="C68" i="10" s="1"/>
  <c r="B17" i="10"/>
  <c r="D16" i="10"/>
  <c r="C16" i="10"/>
  <c r="D14" i="10"/>
  <c r="C14" i="10"/>
  <c r="D13" i="10"/>
  <c r="C13" i="10"/>
  <c r="D12" i="10"/>
  <c r="C12" i="10"/>
  <c r="D11" i="10"/>
  <c r="D10" i="10"/>
  <c r="E9" i="10"/>
  <c r="E8" i="10"/>
  <c r="B8" i="10"/>
  <c r="B46" i="10"/>
  <c r="D19" i="9"/>
  <c r="C67" i="9"/>
  <c r="C68" i="9" s="1"/>
  <c r="K74" i="9"/>
  <c r="I74" i="9"/>
  <c r="K73" i="9"/>
  <c r="I73" i="9"/>
  <c r="K72" i="9"/>
  <c r="I72" i="9"/>
  <c r="K71" i="9"/>
  <c r="I71" i="9"/>
  <c r="K70" i="9"/>
  <c r="I70" i="9"/>
  <c r="I69" i="9"/>
  <c r="I75" i="9" s="1"/>
  <c r="C60" i="9"/>
  <c r="B57" i="9"/>
  <c r="D45" i="9"/>
  <c r="C45" i="9" s="1"/>
  <c r="D44" i="9"/>
  <c r="C44" i="9" s="1"/>
  <c r="D43" i="9"/>
  <c r="C43" i="9" s="1"/>
  <c r="H42" i="9"/>
  <c r="G42" i="9"/>
  <c r="F42" i="9"/>
  <c r="F17" i="9" s="1"/>
  <c r="E42" i="9"/>
  <c r="B42" i="9"/>
  <c r="B17" i="9" s="1"/>
  <c r="B46" i="9" s="1"/>
  <c r="D41" i="9"/>
  <c r="C41" i="9"/>
  <c r="D40" i="9"/>
  <c r="C40" i="9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C33" i="9"/>
  <c r="H32" i="9"/>
  <c r="H17" i="9"/>
  <c r="G32" i="9"/>
  <c r="F32" i="9"/>
  <c r="E32" i="9"/>
  <c r="E17" i="9" s="1"/>
  <c r="B32" i="9"/>
  <c r="D31" i="9"/>
  <c r="C31" i="9"/>
  <c r="D30" i="9"/>
  <c r="C30" i="9"/>
  <c r="D29" i="9"/>
  <c r="C29" i="9"/>
  <c r="D28" i="9"/>
  <c r="C28" i="9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D16" i="9"/>
  <c r="C16" i="9" s="1"/>
  <c r="D15" i="9"/>
  <c r="C15" i="9" s="1"/>
  <c r="D14" i="9"/>
  <c r="C14" i="9" s="1"/>
  <c r="D13" i="9"/>
  <c r="C13" i="9" s="1"/>
  <c r="D12" i="9"/>
  <c r="C12" i="9" s="1"/>
  <c r="D11" i="9"/>
  <c r="D10" i="9"/>
  <c r="H9" i="9"/>
  <c r="H8" i="9" s="1"/>
  <c r="H46" i="9" s="1"/>
  <c r="G9" i="9"/>
  <c r="F9" i="9"/>
  <c r="F8" i="9" s="1"/>
  <c r="F46" i="9" s="1"/>
  <c r="E9" i="9"/>
  <c r="D9" i="9"/>
  <c r="D8" i="9" s="1"/>
  <c r="G8" i="9"/>
  <c r="E8" i="9"/>
  <c r="E46" i="9" s="1"/>
  <c r="B8" i="9"/>
  <c r="E9" i="8"/>
  <c r="F9" i="8"/>
  <c r="D9" i="8" s="1"/>
  <c r="D8" i="8" s="1"/>
  <c r="G9" i="8"/>
  <c r="H9" i="8"/>
  <c r="H8" i="8" s="1"/>
  <c r="H46" i="8" s="1"/>
  <c r="K70" i="8"/>
  <c r="K72" i="8"/>
  <c r="K74" i="8"/>
  <c r="I69" i="8"/>
  <c r="K69" i="8" s="1"/>
  <c r="D9" i="10"/>
  <c r="D8" i="10" s="1"/>
  <c r="I75" i="10"/>
  <c r="K75" i="10"/>
  <c r="K76" i="10" s="1"/>
  <c r="D42" i="9"/>
  <c r="G17" i="9"/>
  <c r="D32" i="9"/>
  <c r="G46" i="9"/>
  <c r="C9" i="9"/>
  <c r="C8" i="9" s="1"/>
  <c r="C32" i="9"/>
  <c r="C19" i="9"/>
  <c r="B57" i="8"/>
  <c r="I74" i="8"/>
  <c r="I73" i="8"/>
  <c r="K73" i="8" s="1"/>
  <c r="I72" i="8"/>
  <c r="I71" i="8"/>
  <c r="K71" i="8" s="1"/>
  <c r="I70" i="8"/>
  <c r="C60" i="8"/>
  <c r="D45" i="8"/>
  <c r="C45" i="8"/>
  <c r="D44" i="8"/>
  <c r="C44" i="8"/>
  <c r="D43" i="8"/>
  <c r="C43" i="8"/>
  <c r="H42" i="8"/>
  <c r="G42" i="8"/>
  <c r="F42" i="8"/>
  <c r="D42" i="8" s="1"/>
  <c r="E42" i="8"/>
  <c r="B42" i="8"/>
  <c r="D41" i="8"/>
  <c r="C41" i="8"/>
  <c r="D40" i="8"/>
  <c r="C40" i="8"/>
  <c r="D39" i="8"/>
  <c r="C39" i="8"/>
  <c r="D38" i="8"/>
  <c r="C38" i="8"/>
  <c r="D37" i="8"/>
  <c r="C37" i="8"/>
  <c r="D36" i="8"/>
  <c r="C36" i="8"/>
  <c r="D35" i="8"/>
  <c r="C35" i="8"/>
  <c r="D34" i="8"/>
  <c r="C34" i="8"/>
  <c r="D33" i="8"/>
  <c r="C33" i="8"/>
  <c r="H32" i="8"/>
  <c r="G32" i="8"/>
  <c r="F32" i="8"/>
  <c r="E32" i="8"/>
  <c r="D32" i="8" s="1"/>
  <c r="C32" i="8" s="1"/>
  <c r="C17" i="8" s="1"/>
  <c r="B32" i="8"/>
  <c r="D31" i="8"/>
  <c r="C31" i="8" s="1"/>
  <c r="D30" i="8"/>
  <c r="C30" i="8" s="1"/>
  <c r="D29" i="8"/>
  <c r="C29" i="8" s="1"/>
  <c r="D28" i="8"/>
  <c r="C28" i="8" s="1"/>
  <c r="D27" i="8"/>
  <c r="C27" i="8" s="1"/>
  <c r="D26" i="8"/>
  <c r="C26" i="8" s="1"/>
  <c r="D25" i="8"/>
  <c r="C25" i="8" s="1"/>
  <c r="D24" i="8"/>
  <c r="C24" i="8" s="1"/>
  <c r="D23" i="8"/>
  <c r="C23" i="8" s="1"/>
  <c r="D22" i="8"/>
  <c r="C22" i="8" s="1"/>
  <c r="D21" i="8"/>
  <c r="C21" i="8" s="1"/>
  <c r="D20" i="8"/>
  <c r="C20" i="8" s="1"/>
  <c r="D19" i="8"/>
  <c r="F17" i="8"/>
  <c r="D16" i="8"/>
  <c r="C16" i="8"/>
  <c r="D15" i="8"/>
  <c r="C15" i="8"/>
  <c r="D14" i="8"/>
  <c r="C14" i="8"/>
  <c r="D13" i="8"/>
  <c r="C13" i="8"/>
  <c r="D12" i="8"/>
  <c r="C12" i="8"/>
  <c r="D11" i="8"/>
  <c r="D10" i="8"/>
  <c r="C9" i="8"/>
  <c r="G8" i="8"/>
  <c r="E8" i="8"/>
  <c r="B8" i="8"/>
  <c r="C9" i="10"/>
  <c r="H17" i="8"/>
  <c r="C42" i="8"/>
  <c r="C19" i="8"/>
  <c r="I75" i="8"/>
  <c r="B17" i="8"/>
  <c r="B46" i="8" s="1"/>
  <c r="J69" i="4"/>
  <c r="J68" i="4"/>
  <c r="J67" i="4"/>
  <c r="J66" i="4"/>
  <c r="J65" i="4"/>
  <c r="J64" i="4"/>
  <c r="J70" i="4" s="1"/>
  <c r="C62" i="5"/>
  <c r="C55" i="5"/>
  <c r="B55" i="5"/>
  <c r="C52" i="5"/>
  <c r="B52" i="5"/>
  <c r="C44" i="5"/>
  <c r="B44" i="5"/>
  <c r="C43" i="5"/>
  <c r="C49" i="5" s="1"/>
  <c r="B43" i="5"/>
  <c r="B49" i="5" s="1"/>
  <c r="E41" i="5"/>
  <c r="F8" i="5" s="1"/>
  <c r="F41" i="5" s="1"/>
  <c r="G8" i="5" s="1"/>
  <c r="G41" i="5" s="1"/>
  <c r="H8" i="5" s="1"/>
  <c r="H41" i="5" s="1"/>
  <c r="D40" i="5"/>
  <c r="D39" i="5"/>
  <c r="H38" i="5"/>
  <c r="G38" i="5"/>
  <c r="F38" i="5"/>
  <c r="E38" i="5"/>
  <c r="D38" i="5"/>
  <c r="C38" i="5"/>
  <c r="B38" i="5"/>
  <c r="D37" i="5"/>
  <c r="D36" i="5"/>
  <c r="D35" i="5"/>
  <c r="D34" i="5"/>
  <c r="D33" i="5"/>
  <c r="D32" i="5"/>
  <c r="D31" i="5"/>
  <c r="D30" i="5"/>
  <c r="H29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H14" i="5"/>
  <c r="G14" i="5"/>
  <c r="F14" i="5"/>
  <c r="E14" i="5"/>
  <c r="D14" i="5"/>
  <c r="C14" i="5" s="1"/>
  <c r="B14" i="5"/>
  <c r="D13" i="5"/>
  <c r="C13" i="5"/>
  <c r="D12" i="5"/>
  <c r="C12" i="5"/>
  <c r="D11" i="5"/>
  <c r="C11" i="5"/>
  <c r="D10" i="5"/>
  <c r="C10" i="5"/>
  <c r="B8" i="5"/>
  <c r="B41" i="5"/>
  <c r="C62" i="4"/>
  <c r="C55" i="4"/>
  <c r="C63" i="4" s="1"/>
  <c r="B55" i="4"/>
  <c r="C52" i="4"/>
  <c r="B52" i="4"/>
  <c r="C44" i="4"/>
  <c r="B44" i="4"/>
  <c r="C43" i="4"/>
  <c r="C49" i="4" s="1"/>
  <c r="B43" i="4"/>
  <c r="B49" i="4" s="1"/>
  <c r="D40" i="4"/>
  <c r="D39" i="4"/>
  <c r="H38" i="4"/>
  <c r="G38" i="4"/>
  <c r="G14" i="4" s="1"/>
  <c r="F38" i="4"/>
  <c r="E38" i="4"/>
  <c r="C38" i="4"/>
  <c r="B38" i="4"/>
  <c r="D37" i="4"/>
  <c r="D36" i="4"/>
  <c r="D35" i="4"/>
  <c r="D34" i="4"/>
  <c r="D33" i="4"/>
  <c r="D32" i="4"/>
  <c r="D31" i="4"/>
  <c r="D30" i="4"/>
  <c r="H29" i="4"/>
  <c r="D29" i="4" s="1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F14" i="4"/>
  <c r="B14" i="4"/>
  <c r="B41" i="4" s="1"/>
  <c r="D13" i="4"/>
  <c r="C13" i="4"/>
  <c r="D12" i="4"/>
  <c r="C12" i="4"/>
  <c r="D11" i="4"/>
  <c r="C11" i="4"/>
  <c r="D10" i="4"/>
  <c r="C10" i="4"/>
  <c r="B8" i="4"/>
  <c r="J71" i="4"/>
  <c r="D8" i="5"/>
  <c r="D41" i="5" s="1"/>
  <c r="C8" i="5"/>
  <c r="C41" i="5" s="1"/>
  <c r="D8" i="4"/>
  <c r="H14" i="4"/>
  <c r="D37" i="13" l="1"/>
  <c r="C37" i="13" s="1"/>
  <c r="H32" i="13"/>
  <c r="D75" i="13"/>
  <c r="C75" i="13" s="1"/>
  <c r="C50" i="13"/>
  <c r="C13" i="13"/>
  <c r="K109" i="13"/>
  <c r="K110" i="13" s="1"/>
  <c r="I109" i="13"/>
  <c r="H12" i="13"/>
  <c r="D76" i="13"/>
  <c r="C76" i="13" s="1"/>
  <c r="D46" i="9"/>
  <c r="C8" i="4"/>
  <c r="D14" i="4"/>
  <c r="C14" i="4" s="1"/>
  <c r="D38" i="4"/>
  <c r="E14" i="4"/>
  <c r="E41" i="4" s="1"/>
  <c r="F8" i="4" s="1"/>
  <c r="F41" i="4" s="1"/>
  <c r="G8" i="4" s="1"/>
  <c r="G41" i="4" s="1"/>
  <c r="H8" i="4" s="1"/>
  <c r="H41" i="4" s="1"/>
  <c r="J72" i="4"/>
  <c r="C63" i="5"/>
  <c r="E17" i="8"/>
  <c r="C8" i="10"/>
  <c r="E46" i="8"/>
  <c r="C8" i="8"/>
  <c r="C67" i="8"/>
  <c r="C68" i="8" s="1"/>
  <c r="D17" i="8"/>
  <c r="D46" i="8" s="1"/>
  <c r="G17" i="8"/>
  <c r="G46" i="8" s="1"/>
  <c r="C42" i="9"/>
  <c r="C17" i="9" s="1"/>
  <c r="D17" i="9"/>
  <c r="K75" i="8"/>
  <c r="K69" i="9"/>
  <c r="K75" i="9" s="1"/>
  <c r="B46" i="11"/>
  <c r="E8" i="11"/>
  <c r="D9" i="11"/>
  <c r="G45" i="11"/>
  <c r="H42" i="11"/>
  <c r="H17" i="11" s="1"/>
  <c r="F8" i="8"/>
  <c r="F46" i="8" s="1"/>
  <c r="C19" i="10"/>
  <c r="D43" i="10"/>
  <c r="C43" i="10" s="1"/>
  <c r="G45" i="10"/>
  <c r="H42" i="10"/>
  <c r="H17" i="10" s="1"/>
  <c r="F8" i="11"/>
  <c r="H8" i="11"/>
  <c r="C67" i="11"/>
  <c r="C68" i="11" s="1"/>
  <c r="C19" i="11"/>
  <c r="C32" i="13" l="1"/>
  <c r="D32" i="13"/>
  <c r="F45" i="10"/>
  <c r="G42" i="10"/>
  <c r="G17" i="10" s="1"/>
  <c r="F45" i="11"/>
  <c r="G42" i="11"/>
  <c r="G17" i="11" s="1"/>
  <c r="K76" i="11"/>
  <c r="C9" i="11"/>
  <c r="C8" i="11" s="1"/>
  <c r="D8" i="11"/>
  <c r="D41" i="4"/>
  <c r="C41" i="4"/>
  <c r="E45" i="10" l="1"/>
  <c r="F42" i="10"/>
  <c r="F17" i="10" s="1"/>
  <c r="E45" i="11"/>
  <c r="F42" i="11"/>
  <c r="F17" i="11" s="1"/>
  <c r="D45" i="11" l="1"/>
  <c r="C45" i="11" s="1"/>
  <c r="E42" i="11"/>
  <c r="D45" i="10"/>
  <c r="C45" i="10" s="1"/>
  <c r="E42" i="10"/>
  <c r="D42" i="10" l="1"/>
  <c r="E17" i="10"/>
  <c r="D42" i="11"/>
  <c r="E17" i="11"/>
  <c r="C42" i="11" l="1"/>
  <c r="C17" i="11" s="1"/>
  <c r="D17" i="11"/>
  <c r="C42" i="10"/>
  <c r="C17" i="10" s="1"/>
  <c r="D1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43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остаток от доходов направлен на приобретение основных средств</t>
        </r>
      </text>
    </comment>
    <comment ref="G43" authorId="0" shapeId="0" xr:uid="{00000000-0006-0000-0300-000002000000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остаток от доходов направлен н покупку основных средств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43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остаток от доходов направлен на приобретение основных средств</t>
        </r>
      </text>
    </comment>
    <comment ref="G43" authorId="0" shapeId="0" xr:uid="{00000000-0006-0000-0400-000002000000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остаток от доходов направлен н покупку основных средств</t>
        </r>
      </text>
    </comment>
  </commentList>
</comments>
</file>

<file path=xl/sharedStrings.xml><?xml version="1.0" encoding="utf-8"?>
<sst xmlns="http://schemas.openxmlformats.org/spreadsheetml/2006/main" count="1603" uniqueCount="140">
  <si>
    <t>Найменування показника</t>
  </si>
  <si>
    <t>Факт минулого року</t>
  </si>
  <si>
    <t>Фінансовий план поточного троку</t>
  </si>
  <si>
    <t>Плановий рік</t>
  </si>
  <si>
    <t>в т.ч. по кварталах</t>
  </si>
  <si>
    <t xml:space="preserve">ФІНАНСОВИЙ ПЛАН </t>
  </si>
  <si>
    <t>КНП ІЗМАЇЛЬСЬКОЇ РАЙОННОЇ РАДИ "ЦЕНТРАЛЬНА РАЙОННА ЛІКАРНЯ"</t>
  </si>
  <si>
    <t>Основні фінансові показники</t>
  </si>
  <si>
    <t>Доходи:</t>
  </si>
  <si>
    <t>Витрати:</t>
  </si>
  <si>
    <t xml:space="preserve">в т.ч. </t>
  </si>
  <si>
    <t>Оплата праці з нарахуваннями</t>
  </si>
  <si>
    <t>в т.ч. нарахування  на заробітну плату</t>
  </si>
  <si>
    <t>Видатки на придбання товарів і матеріалів</t>
  </si>
  <si>
    <t>в т.ч. - видатки на утримання санітарного автотранспорту</t>
  </si>
  <si>
    <t>Видатки на придбання медикаментів та виробів медичного призначенння</t>
  </si>
  <si>
    <t>в т.ч. - видатки на придбання імунобіологічних препаратів</t>
  </si>
  <si>
    <t>в т.ч. - видатки на придбання медикаментів та виробів медичного призначення для пільгового контингенту</t>
  </si>
  <si>
    <t>Видатки на оплату послуг, крім комунальних</t>
  </si>
  <si>
    <t>в т.ч. - видатки на оплату за послуги зв*язку та за використання мережі Інтернет</t>
  </si>
  <si>
    <t>Видатки на оплату відряджень</t>
  </si>
  <si>
    <t>Видатки на оплату за використані енергоносії</t>
  </si>
  <si>
    <t>в т.ч. - видатки на оплату за центральне теплопостачання</t>
  </si>
  <si>
    <t>- видатки на оплату за водопостачання</t>
  </si>
  <si>
    <t>- видатки на оплату за спожиту електричну енергію</t>
  </si>
  <si>
    <t xml:space="preserve"> - видатки на оплату за спожитий природний газ</t>
  </si>
  <si>
    <t>- видатки на придбання твердого палива</t>
  </si>
  <si>
    <t>Разом</t>
  </si>
  <si>
    <t>в т.ч. - власні надходження</t>
  </si>
  <si>
    <t>Видатки на виконання окремих державних програм</t>
  </si>
  <si>
    <t>Відшкодування пільгових пенсій</t>
  </si>
  <si>
    <t>Капітальні видатки</t>
  </si>
  <si>
    <t>Придбання предметів і обладнання довгострокового користування</t>
  </si>
  <si>
    <t xml:space="preserve">Капітальний ремонт </t>
  </si>
  <si>
    <t>в т.ч. -кошти НСЗУ (національної служби здоров*я України)</t>
  </si>
  <si>
    <t>- медична субвенція</t>
  </si>
  <si>
    <t>- кошти місцевого бюджету, бюджетів сел та селища</t>
  </si>
  <si>
    <t>- видатки на поточний ремонт</t>
  </si>
  <si>
    <t>Залишки коштів на кінець звітного періоду</t>
  </si>
  <si>
    <t>Звіт про фінансовий стан</t>
  </si>
  <si>
    <t>Необоротні активи, усього, у тому числі:</t>
  </si>
  <si>
    <t>х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</si>
  <si>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</si>
  <si>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</si>
  <si>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</si>
  <si>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</si>
  <si>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</si>
  <si>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Усього активи</t>
  </si>
  <si>
    <t>Довгострокові зобов*язання і забезпечення</t>
  </si>
  <si>
    <t>Усього зобов*язання і забезпечення</t>
  </si>
  <si>
    <t>Статутний капітал</t>
  </si>
  <si>
    <t>Дані про персонал та витрати на оплату праці</t>
  </si>
  <si>
    <t>керівний склад</t>
  </si>
  <si>
    <t>адміністративно управлінський персонал</t>
  </si>
  <si>
    <t>лікарі</t>
  </si>
  <si>
    <t>середній медичний персонал</t>
  </si>
  <si>
    <t>молодший медичний персонал</t>
  </si>
  <si>
    <t>інший персонал</t>
  </si>
  <si>
    <r>
      <t>середньомісячні витрати на оплату праці одного працівника (грн)</t>
    </r>
    <r>
      <rPr>
        <b/>
        <sz val="12"/>
        <color indexed="8"/>
        <rFont val="Times New Roman"/>
        <family val="1"/>
        <charset val="204"/>
      </rPr>
      <t xml:space="preserve"> у тому числі:</t>
    </r>
  </si>
  <si>
    <t>витрати на оплату праці</t>
  </si>
  <si>
    <t>Головний лікар                                                                                                                     О.В.Садковський</t>
  </si>
  <si>
    <t>на 2018  рік</t>
  </si>
  <si>
    <r>
      <t xml:space="preserve">Середня кількість працівників: штатних працівників, зовнішніх сумісників та працівників, які працюють за цивільно - правовими договорами </t>
    </r>
    <r>
      <rPr>
        <b/>
        <sz val="12"/>
        <color indexed="8"/>
        <rFont val="Times New Roman"/>
        <family val="1"/>
        <charset val="204"/>
      </rPr>
      <t>у тому числі:</t>
    </r>
  </si>
  <si>
    <t>Поточні зобов*язання і забезпечення (ЦП)</t>
  </si>
  <si>
    <t>Склав: головний бухгалтер:                                                                                                  М.Г.Догару</t>
  </si>
  <si>
    <t xml:space="preserve">Погоджено: </t>
  </si>
  <si>
    <t>Засновник Ізмаїльська районна рада</t>
  </si>
  <si>
    <t xml:space="preserve">Голова Ізмаїльської районної ради                                                                                                                В.П.Антонюк                           </t>
  </si>
  <si>
    <t>-дотація</t>
  </si>
  <si>
    <t xml:space="preserve"> в т.ч. - видатки на оплату відряджень за час проходження курсів підвищення кваліфікації медичного персоналу</t>
  </si>
  <si>
    <t>Інші видатки</t>
  </si>
  <si>
    <t>Видатки на оплату продуктів харчуванн</t>
  </si>
  <si>
    <t>-інші субвенції</t>
  </si>
  <si>
    <t>Склав: головний бухгалтер                                                                                                М.Г.Догару</t>
  </si>
  <si>
    <t>Головний лікар                                                                                                                    О.В.Садковський</t>
  </si>
  <si>
    <t xml:space="preserve"> - власні надходження</t>
  </si>
  <si>
    <t>Фінансовий план поточного року</t>
  </si>
  <si>
    <t>Реконструкція та реставрація інших об'єктів</t>
  </si>
  <si>
    <t>Інші виплати населенню</t>
  </si>
  <si>
    <t>на 2020  рік</t>
  </si>
  <si>
    <t>нсзу перв.</t>
  </si>
  <si>
    <t>нсзу втор.</t>
  </si>
  <si>
    <t>на 2020  рік(уточ.1кв.)</t>
  </si>
  <si>
    <t>- видатки на придбання твердого палива,вивіз сміття</t>
  </si>
  <si>
    <t>на 2020  рік(уточ.2кв.)</t>
  </si>
  <si>
    <t xml:space="preserve"> </t>
  </si>
  <si>
    <t>на 2020  рік(уточ.3 кв.)</t>
  </si>
  <si>
    <t xml:space="preserve">Засновник </t>
  </si>
  <si>
    <t>- кошти місцевого бюджету</t>
  </si>
  <si>
    <t xml:space="preserve">Ритуальні послуги </t>
  </si>
  <si>
    <t>надання водопостачання</t>
  </si>
  <si>
    <t>послуги трактора</t>
  </si>
  <si>
    <t>з місцевого бюджету</t>
  </si>
  <si>
    <t>в т.ч. - видатки на утримання трактору МТЗ-82 з причепом</t>
  </si>
  <si>
    <t xml:space="preserve">в т.ч. - видатки на утримання мотокос і піл </t>
  </si>
  <si>
    <t xml:space="preserve"> - Доходи від реалізацій послуг, робіт у тому числі :</t>
  </si>
  <si>
    <t>Видатки  з оформленням, засвідченням документів</t>
  </si>
  <si>
    <t>в т.ч. - видатки на господарські товари</t>
  </si>
  <si>
    <t>в т.ч. - видатки на придбання печатки і штампу</t>
  </si>
  <si>
    <t>в т.ч. -видатки  з оформленням, засвідченням документів</t>
  </si>
  <si>
    <t>Видатки на придбання ГСМ</t>
  </si>
  <si>
    <t>Видатки на утилізацію побутових відходів</t>
  </si>
  <si>
    <t>Видатки на дослідження(аналіз) пітної води</t>
  </si>
  <si>
    <t>Видатки на сплату податків та зборів  до місцевого бюджету</t>
  </si>
  <si>
    <t>Видатки на обслуговування банку</t>
  </si>
  <si>
    <t>Видатки на страхування трактору і причепу</t>
  </si>
  <si>
    <t>Видатки на атестацію охорони праці  директора, електрика</t>
  </si>
  <si>
    <t>Видатки на оренду приміщення</t>
  </si>
  <si>
    <t>в т.ч. - видатки на придбання запчастин на трактор МТЗ-82, мотокосу, бензопилу, артсвердловину та інше</t>
  </si>
  <si>
    <t>сторож</t>
  </si>
  <si>
    <t>директор</t>
  </si>
  <si>
    <t>бухгалтер</t>
  </si>
  <si>
    <t>Витрати за власні надходження:      у т.ч</t>
  </si>
  <si>
    <t>Вивезення твердих побутових відходів від населення, за межами кладовищ, стихійних звалищ с.Ст.Некрасівка, с. Дунайське</t>
  </si>
  <si>
    <t>Оренда (пасовищ)</t>
  </si>
  <si>
    <t>інші послуги (саджання і полів саджанців, зварювальні роботи, поточні ремонти дитячих майданчиків, пам'ятників, обрізання дерев, та інше</t>
  </si>
  <si>
    <t>в т.ч. - видатки на оплату за комп'ютерні послуги</t>
  </si>
  <si>
    <t>Оплата праці з нарахуваннями договори ЦПХ</t>
  </si>
  <si>
    <t>в т.ч. - видатки на придбання дизпалива, бензину, оливи</t>
  </si>
  <si>
    <t>в т.ч. - видатки на придбання канцтоварів</t>
  </si>
  <si>
    <t>Видатки на ремонт і заправку картриджа</t>
  </si>
  <si>
    <t>Інші видатки та послуги(командировочні та інше)</t>
  </si>
  <si>
    <t xml:space="preserve">робітники з обслуговування місць поховань </t>
  </si>
  <si>
    <t>технік-електрик</t>
  </si>
  <si>
    <t>в т.ч. - видатки на придбання матеріалів</t>
  </si>
  <si>
    <t>в т.ч. - видатки на обладнання</t>
  </si>
  <si>
    <t>Видатки на відрядження</t>
  </si>
  <si>
    <t xml:space="preserve">Склав:   Головний бухгалтер                                                                                           </t>
  </si>
  <si>
    <t xml:space="preserve">Погоджено:  </t>
  </si>
  <si>
    <t xml:space="preserve">     Додаток 1 </t>
  </si>
  <si>
    <t xml:space="preserve">        та контролю виконання фінансового плану</t>
  </si>
  <si>
    <t>КОМУНАЛЬНЕ ПІДПРИЄМСТВО "СІМВОЛ" САФ`ЯНІВСЬКОЇ СІЛЬСЬКОЇ РАДИ</t>
  </si>
  <si>
    <t>на ____________20__  рік</t>
  </si>
  <si>
    <t>до Порядку складання, затвердження</t>
  </si>
  <si>
    <t>покосу трави</t>
  </si>
  <si>
    <t>Адміністративні видатки(перейменування підприємства та інше)</t>
  </si>
  <si>
    <t>Предмети, матеріали, обладнання та інвентар</t>
  </si>
  <si>
    <t>Адміністративні видатки</t>
  </si>
  <si>
    <t>Охоронник громадського порядку</t>
  </si>
  <si>
    <t>Керивник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</si>
</sst>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49" fontId="1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49" fontId="2" fillId="0" borderId="0" xfId="0" applyNumberFormat="1" applyFont="1" applyAlignment="1">
      <alignment wrapText="1"/>
    </xf>
    <xf numFmtId="164" fontId="1" fillId="0" borderId="1" xfId="0" applyNumberFormat="1" applyFont="1" applyBorder="1"/>
    <xf numFmtId="1" fontId="1" fillId="0" borderId="0" xfId="0" applyNumberFormat="1" applyFont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49" fontId="2" fillId="2" borderId="0" xfId="0" applyNumberFormat="1" applyFont="1" applyFill="1" applyAlignment="1">
      <alignment wrapText="1"/>
    </xf>
    <xf numFmtId="49" fontId="1" fillId="2" borderId="0" xfId="0" applyNumberFormat="1" applyFont="1" applyFill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2" fillId="3" borderId="1" xfId="0" applyFont="1" applyFill="1" applyBorder="1"/>
    <xf numFmtId="1" fontId="2" fillId="3" borderId="1" xfId="0" applyNumberFormat="1" applyFont="1" applyFill="1" applyBorder="1" applyAlignment="1">
      <alignment wrapText="1"/>
    </xf>
    <xf numFmtId="1" fontId="1" fillId="3" borderId="1" xfId="0" applyNumberFormat="1" applyFont="1" applyFill="1" applyBorder="1" applyAlignment="1">
      <alignment wrapText="1"/>
    </xf>
    <xf numFmtId="0" fontId="1" fillId="3" borderId="0" xfId="0" applyFont="1" applyFill="1"/>
    <xf numFmtId="164" fontId="1" fillId="3" borderId="1" xfId="0" applyNumberFormat="1" applyFont="1" applyFill="1" applyBorder="1"/>
    <xf numFmtId="1" fontId="1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6" fillId="0" borderId="6" xfId="0" applyFont="1" applyBorder="1" applyAlignme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/>
    <xf numFmtId="1" fontId="1" fillId="2" borderId="6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49" fontId="3" fillId="2" borderId="1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wrapText="1"/>
    </xf>
    <xf numFmtId="49" fontId="3" fillId="5" borderId="1" xfId="0" applyNumberFormat="1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1" fontId="1" fillId="5" borderId="1" xfId="0" applyNumberFormat="1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1" fontId="6" fillId="5" borderId="6" xfId="0" applyNumberFormat="1" applyFont="1" applyFill="1" applyBorder="1" applyAlignment="1"/>
    <xf numFmtId="49" fontId="2" fillId="5" borderId="1" xfId="0" applyNumberFormat="1" applyFont="1" applyFill="1" applyBorder="1" applyAlignment="1">
      <alignment wrapText="1"/>
    </xf>
    <xf numFmtId="1" fontId="7" fillId="5" borderId="6" xfId="0" applyNumberFormat="1" applyFont="1" applyFill="1" applyBorder="1" applyAlignment="1"/>
    <xf numFmtId="1" fontId="6" fillId="5" borderId="6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6" borderId="1" xfId="0" applyNumberFormat="1" applyFont="1" applyFill="1" applyBorder="1" applyAlignment="1">
      <alignment wrapText="1"/>
    </xf>
    <xf numFmtId="49" fontId="1" fillId="2" borderId="0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left" wrapText="1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0"/>
  <sheetViews>
    <sheetView view="pageBreakPreview" zoomScale="6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O20" sqref="O20"/>
    </sheetView>
  </sheetViews>
  <sheetFormatPr defaultRowHeight="15.75" x14ac:dyDescent="0.25"/>
  <cols>
    <col min="1" max="1" width="36.5703125" style="32" customWidth="1"/>
    <col min="2" max="2" width="15.140625" style="38" customWidth="1"/>
    <col min="3" max="3" width="14" style="21" customWidth="1"/>
    <col min="4" max="4" width="16.42578125" style="21" customWidth="1"/>
    <col min="5" max="5" width="13" style="21" customWidth="1"/>
    <col min="6" max="6" width="11.7109375" style="21" customWidth="1"/>
    <col min="7" max="7" width="13" style="21" customWidth="1"/>
    <col min="8" max="8" width="14.5703125" style="21" customWidth="1"/>
    <col min="9" max="9" width="9.85546875" style="21" bestFit="1" customWidth="1"/>
    <col min="10" max="10" width="15.7109375" style="21" customWidth="1"/>
    <col min="11" max="11" width="11.140625" style="21" bestFit="1" customWidth="1"/>
    <col min="12" max="12" width="9.28515625" style="21" bestFit="1" customWidth="1"/>
    <col min="13" max="13" width="9.140625" style="21"/>
    <col min="14" max="14" width="11.85546875" style="21" customWidth="1"/>
    <col min="15" max="15" width="9.140625" style="21"/>
    <col min="16" max="16" width="13.5703125" style="21" customWidth="1"/>
    <col min="17" max="16384" width="9.140625" style="1"/>
  </cols>
  <sheetData>
    <row r="1" spans="1:16" x14ac:dyDescent="0.25">
      <c r="A1" s="69" t="s">
        <v>5</v>
      </c>
      <c r="B1" s="69"/>
      <c r="C1" s="69"/>
      <c r="D1" s="69"/>
      <c r="E1" s="69"/>
      <c r="F1" s="69"/>
      <c r="G1" s="69"/>
      <c r="H1" s="69"/>
    </row>
    <row r="2" spans="1:16" x14ac:dyDescent="0.25">
      <c r="A2" s="69" t="s">
        <v>6</v>
      </c>
      <c r="B2" s="69"/>
      <c r="C2" s="69"/>
      <c r="D2" s="69"/>
      <c r="E2" s="69"/>
      <c r="F2" s="69"/>
      <c r="G2" s="69"/>
      <c r="H2" s="69"/>
    </row>
    <row r="3" spans="1:16" x14ac:dyDescent="0.25">
      <c r="A3" s="69" t="s">
        <v>79</v>
      </c>
      <c r="B3" s="69"/>
      <c r="C3" s="69"/>
      <c r="D3" s="69"/>
      <c r="E3" s="69"/>
      <c r="F3" s="69"/>
      <c r="G3" s="69"/>
      <c r="H3" s="69"/>
    </row>
    <row r="4" spans="1:16" x14ac:dyDescent="0.25">
      <c r="A4" s="70" t="s">
        <v>7</v>
      </c>
      <c r="B4" s="70"/>
      <c r="C4" s="70"/>
      <c r="D4" s="70"/>
      <c r="E4" s="70"/>
      <c r="F4" s="70"/>
      <c r="G4" s="70"/>
      <c r="H4" s="70"/>
    </row>
    <row r="5" spans="1:16" s="11" customFormat="1" x14ac:dyDescent="0.25">
      <c r="A5" s="71" t="s">
        <v>0</v>
      </c>
      <c r="B5" s="74" t="s">
        <v>1</v>
      </c>
      <c r="C5" s="77" t="s">
        <v>76</v>
      </c>
      <c r="D5" s="80" t="s">
        <v>3</v>
      </c>
      <c r="E5" s="81"/>
      <c r="F5" s="81"/>
      <c r="G5" s="81"/>
      <c r="H5" s="82"/>
      <c r="I5" s="22"/>
      <c r="J5" s="22"/>
      <c r="K5" s="22"/>
      <c r="L5" s="22"/>
      <c r="M5" s="22"/>
      <c r="N5" s="22"/>
      <c r="O5" s="22"/>
      <c r="P5" s="22"/>
    </row>
    <row r="6" spans="1:16" s="11" customFormat="1" ht="15.75" customHeight="1" x14ac:dyDescent="0.25">
      <c r="A6" s="72"/>
      <c r="B6" s="75"/>
      <c r="C6" s="78"/>
      <c r="D6" s="83" t="s">
        <v>27</v>
      </c>
      <c r="E6" s="85" t="s">
        <v>4</v>
      </c>
      <c r="F6" s="85"/>
      <c r="G6" s="85"/>
      <c r="H6" s="85"/>
      <c r="I6" s="22"/>
      <c r="J6" s="22"/>
      <c r="K6" s="22"/>
      <c r="L6" s="22"/>
      <c r="M6" s="22"/>
      <c r="N6" s="22"/>
      <c r="O6" s="22"/>
      <c r="P6" s="22"/>
    </row>
    <row r="7" spans="1:16" s="5" customFormat="1" ht="35.25" customHeight="1" x14ac:dyDescent="0.25">
      <c r="A7" s="73"/>
      <c r="B7" s="76"/>
      <c r="C7" s="79"/>
      <c r="D7" s="83"/>
      <c r="E7" s="25">
        <v>1</v>
      </c>
      <c r="F7" s="25">
        <v>2</v>
      </c>
      <c r="G7" s="25">
        <v>3</v>
      </c>
      <c r="H7" s="25">
        <v>4</v>
      </c>
      <c r="I7" s="23"/>
      <c r="J7" s="23"/>
      <c r="K7" s="23"/>
      <c r="L7" s="23"/>
      <c r="M7" s="23"/>
      <c r="N7" s="23"/>
      <c r="O7" s="23"/>
      <c r="P7" s="23"/>
    </row>
    <row r="8" spans="1:16" s="19" customFormat="1" x14ac:dyDescent="0.25">
      <c r="A8" s="26" t="s">
        <v>8</v>
      </c>
      <c r="B8" s="36">
        <f>B9+B12+B15+B13+B14+B16</f>
        <v>81730421.239999995</v>
      </c>
      <c r="C8" s="27">
        <f>C9+C12+C15+C13+C14+C16</f>
        <v>49216011</v>
      </c>
      <c r="D8" s="25">
        <f>D9+D12+D13+D14+D15+D16</f>
        <v>49216011</v>
      </c>
      <c r="E8" s="25">
        <f>E9+E12+E13+E14+E15+E16</f>
        <v>25303811</v>
      </c>
      <c r="F8" s="25">
        <f>F9+F12+F13+F14+F15+F16</f>
        <v>8877731</v>
      </c>
      <c r="G8" s="25">
        <f>G9+G12+G13+G14+G15+G16</f>
        <v>7783117</v>
      </c>
      <c r="H8" s="25">
        <f>H9+H12+H13+H14+H15+H16</f>
        <v>7251352</v>
      </c>
      <c r="I8" s="23"/>
      <c r="J8" s="23"/>
      <c r="K8" s="23"/>
      <c r="L8" s="23"/>
      <c r="M8" s="23"/>
      <c r="N8" s="23"/>
      <c r="O8" s="23"/>
      <c r="P8" s="23"/>
    </row>
    <row r="9" spans="1:16" s="20" customFormat="1" ht="47.25" x14ac:dyDescent="0.25">
      <c r="A9" s="28" t="s">
        <v>34</v>
      </c>
      <c r="B9" s="37">
        <v>19167269.02</v>
      </c>
      <c r="C9" s="18">
        <f>D9</f>
        <v>19200000</v>
      </c>
      <c r="D9" s="33">
        <f t="shared" ref="D9:D16" si="0">E9+F9+G9+H9</f>
        <v>19200000</v>
      </c>
      <c r="E9" s="33">
        <f>E10+E11</f>
        <v>4800000</v>
      </c>
      <c r="F9" s="33">
        <f>F10+F11</f>
        <v>4800000</v>
      </c>
      <c r="G9" s="33">
        <f>G10+G11</f>
        <v>4800000</v>
      </c>
      <c r="H9" s="33">
        <f>H10+H11</f>
        <v>4800000</v>
      </c>
      <c r="I9" s="24"/>
      <c r="J9" s="24"/>
      <c r="K9" s="24"/>
      <c r="L9" s="24"/>
      <c r="M9" s="24"/>
      <c r="N9" s="24"/>
      <c r="O9" s="24"/>
      <c r="P9" s="24"/>
    </row>
    <row r="10" spans="1:16" s="20" customFormat="1" x14ac:dyDescent="0.25">
      <c r="A10" s="28" t="s">
        <v>80</v>
      </c>
      <c r="B10" s="37"/>
      <c r="C10" s="18"/>
      <c r="D10" s="33">
        <f t="shared" si="0"/>
        <v>19200000</v>
      </c>
      <c r="E10" s="33">
        <v>4800000</v>
      </c>
      <c r="F10" s="33">
        <v>4800000</v>
      </c>
      <c r="G10" s="33">
        <v>4800000</v>
      </c>
      <c r="H10" s="33">
        <v>4800000</v>
      </c>
      <c r="I10" s="24"/>
      <c r="J10" s="24"/>
      <c r="K10" s="24"/>
      <c r="L10" s="24"/>
      <c r="M10" s="24"/>
      <c r="N10" s="24"/>
      <c r="O10" s="24"/>
      <c r="P10" s="24"/>
    </row>
    <row r="11" spans="1:16" s="20" customFormat="1" x14ac:dyDescent="0.25">
      <c r="A11" s="28" t="s">
        <v>81</v>
      </c>
      <c r="B11" s="37"/>
      <c r="C11" s="18"/>
      <c r="D11" s="18">
        <f t="shared" si="0"/>
        <v>0</v>
      </c>
      <c r="E11" s="18"/>
      <c r="F11" s="18"/>
      <c r="G11" s="18"/>
      <c r="H11" s="18"/>
      <c r="I11" s="24"/>
      <c r="J11" s="24"/>
      <c r="K11" s="24"/>
      <c r="L11" s="24"/>
      <c r="M11" s="24"/>
      <c r="N11" s="24"/>
      <c r="O11" s="24"/>
      <c r="P11" s="24"/>
    </row>
    <row r="12" spans="1:16" s="20" customFormat="1" x14ac:dyDescent="0.25">
      <c r="A12" s="28" t="s">
        <v>35</v>
      </c>
      <c r="B12" s="37">
        <v>33828853.219999999</v>
      </c>
      <c r="C12" s="18">
        <f>D12</f>
        <v>9728422</v>
      </c>
      <c r="D12" s="18">
        <f t="shared" si="0"/>
        <v>9728422</v>
      </c>
      <c r="E12" s="18">
        <v>9728422</v>
      </c>
      <c r="F12" s="18"/>
      <c r="G12" s="18"/>
      <c r="H12" s="18"/>
      <c r="I12" s="24"/>
      <c r="J12" s="24"/>
      <c r="K12" s="24"/>
      <c r="L12" s="24"/>
      <c r="M12" s="24"/>
      <c r="N12" s="24"/>
      <c r="O12" s="24"/>
      <c r="P12" s="24"/>
    </row>
    <row r="13" spans="1:16" s="20" customFormat="1" x14ac:dyDescent="0.25">
      <c r="A13" s="28" t="s">
        <v>72</v>
      </c>
      <c r="B13" s="37">
        <v>2033781</v>
      </c>
      <c r="C13" s="18">
        <f>D13</f>
        <v>0</v>
      </c>
      <c r="D13" s="18">
        <f t="shared" si="0"/>
        <v>0</v>
      </c>
      <c r="E13" s="18"/>
      <c r="F13" s="18"/>
      <c r="G13" s="18"/>
      <c r="H13" s="18"/>
      <c r="I13" s="24"/>
      <c r="J13" s="24"/>
      <c r="K13" s="24"/>
      <c r="L13" s="24"/>
      <c r="M13" s="24"/>
      <c r="N13" s="24"/>
      <c r="O13" s="24"/>
      <c r="P13" s="24"/>
    </row>
    <row r="14" spans="1:16" s="20" customFormat="1" x14ac:dyDescent="0.25">
      <c r="A14" s="28" t="s">
        <v>68</v>
      </c>
      <c r="B14" s="37">
        <v>2945551.87</v>
      </c>
      <c r="C14" s="18">
        <f>D14</f>
        <v>10623</v>
      </c>
      <c r="D14" s="18">
        <f t="shared" si="0"/>
        <v>10623</v>
      </c>
      <c r="E14" s="18">
        <v>10623</v>
      </c>
      <c r="F14" s="18"/>
      <c r="G14" s="18"/>
      <c r="H14" s="18"/>
      <c r="I14" s="24"/>
      <c r="J14" s="24"/>
      <c r="K14" s="24"/>
      <c r="L14" s="24"/>
      <c r="M14" s="24"/>
      <c r="N14" s="24"/>
      <c r="O14" s="24"/>
      <c r="P14" s="24"/>
    </row>
    <row r="15" spans="1:16" s="20" customFormat="1" ht="31.5" x14ac:dyDescent="0.25">
      <c r="A15" s="28" t="s">
        <v>36</v>
      </c>
      <c r="B15" s="37">
        <v>23330686.710000001</v>
      </c>
      <c r="C15" s="18">
        <f>D15</f>
        <v>19907666</v>
      </c>
      <c r="D15" s="18">
        <f t="shared" si="0"/>
        <v>19907666</v>
      </c>
      <c r="E15" s="18">
        <v>10672466</v>
      </c>
      <c r="F15" s="18">
        <v>3985431</v>
      </c>
      <c r="G15" s="18">
        <v>2890817</v>
      </c>
      <c r="H15" s="18">
        <v>2358952</v>
      </c>
      <c r="I15" s="24"/>
      <c r="J15" s="24"/>
      <c r="K15" s="24"/>
      <c r="L15" s="24"/>
      <c r="M15" s="24"/>
      <c r="N15" s="24"/>
      <c r="O15" s="24"/>
      <c r="P15" s="24"/>
    </row>
    <row r="16" spans="1:16" s="20" customFormat="1" x14ac:dyDescent="0.25">
      <c r="A16" s="28" t="s">
        <v>75</v>
      </c>
      <c r="B16" s="37">
        <v>424279.42</v>
      </c>
      <c r="C16" s="18">
        <f>D16</f>
        <v>369300</v>
      </c>
      <c r="D16" s="18">
        <f t="shared" si="0"/>
        <v>369300</v>
      </c>
      <c r="E16" s="18">
        <v>92300</v>
      </c>
      <c r="F16" s="18">
        <v>92300</v>
      </c>
      <c r="G16" s="18">
        <v>92300</v>
      </c>
      <c r="H16" s="18">
        <v>92400</v>
      </c>
      <c r="I16" s="24"/>
      <c r="J16" s="24"/>
      <c r="K16" s="24"/>
      <c r="L16" s="24"/>
      <c r="M16" s="24"/>
      <c r="N16" s="24"/>
      <c r="O16" s="24"/>
      <c r="P16" s="24"/>
    </row>
    <row r="17" spans="1:16" s="5" customFormat="1" x14ac:dyDescent="0.25">
      <c r="A17" s="26" t="s">
        <v>9</v>
      </c>
      <c r="B17" s="36">
        <f t="shared" ref="B17:H17" si="1">B19+B21+B23+B27+B30+B38+B39+B42+B26+B32+B41+B40</f>
        <v>81212567.680000007</v>
      </c>
      <c r="C17" s="27">
        <f t="shared" si="1"/>
        <v>49216011</v>
      </c>
      <c r="D17" s="25">
        <f t="shared" si="1"/>
        <v>49216011</v>
      </c>
      <c r="E17" s="25">
        <f t="shared" si="1"/>
        <v>25303811</v>
      </c>
      <c r="F17" s="25">
        <f t="shared" si="1"/>
        <v>8877731</v>
      </c>
      <c r="G17" s="25">
        <f t="shared" si="1"/>
        <v>7783117</v>
      </c>
      <c r="H17" s="25">
        <f t="shared" si="1"/>
        <v>7251352</v>
      </c>
      <c r="I17" s="23"/>
      <c r="J17" s="65"/>
      <c r="K17" s="65"/>
      <c r="L17" s="65"/>
      <c r="M17" s="65"/>
      <c r="N17" s="23"/>
      <c r="O17" s="23"/>
      <c r="P17" s="23"/>
    </row>
    <row r="18" spans="1:16" s="2" customFormat="1" x14ac:dyDescent="0.25">
      <c r="A18" s="29" t="s">
        <v>10</v>
      </c>
      <c r="B18" s="37"/>
      <c r="C18" s="18"/>
      <c r="D18" s="18"/>
      <c r="E18" s="18"/>
      <c r="F18" s="18"/>
      <c r="G18" s="18"/>
      <c r="H18" s="18"/>
      <c r="I18" s="24"/>
      <c r="J18" s="24"/>
      <c r="K18" s="24"/>
      <c r="L18" s="24"/>
      <c r="M18" s="24"/>
      <c r="N18" s="24"/>
      <c r="O18" s="24"/>
      <c r="P18" s="24"/>
    </row>
    <row r="19" spans="1:16" s="2" customFormat="1" x14ac:dyDescent="0.25">
      <c r="A19" s="28" t="s">
        <v>11</v>
      </c>
      <c r="B19" s="37">
        <v>58333708.350000001</v>
      </c>
      <c r="C19" s="18">
        <f>D19</f>
        <v>28433608</v>
      </c>
      <c r="D19" s="18">
        <f t="shared" ref="D19:D45" si="2">E19+F19+G19+H19</f>
        <v>28433608</v>
      </c>
      <c r="E19" s="18">
        <v>15650000</v>
      </c>
      <c r="F19" s="18">
        <v>3900000</v>
      </c>
      <c r="G19" s="18">
        <v>3900000</v>
      </c>
      <c r="H19" s="18">
        <v>4983608</v>
      </c>
      <c r="I19" s="24"/>
      <c r="J19" s="24"/>
      <c r="K19" s="24"/>
      <c r="L19" s="24"/>
      <c r="M19" s="24"/>
      <c r="N19" s="24"/>
      <c r="O19" s="24"/>
      <c r="P19" s="24"/>
    </row>
    <row r="20" spans="1:16" s="2" customFormat="1" ht="31.5" x14ac:dyDescent="0.25">
      <c r="A20" s="29" t="s">
        <v>12</v>
      </c>
      <c r="B20" s="37"/>
      <c r="C20" s="18">
        <f t="shared" ref="C20:C45" si="3">D20</f>
        <v>6339400</v>
      </c>
      <c r="D20" s="18">
        <f t="shared" si="2"/>
        <v>6339400</v>
      </c>
      <c r="E20" s="18">
        <v>3443000</v>
      </c>
      <c r="F20" s="18">
        <v>900000</v>
      </c>
      <c r="G20" s="18">
        <v>900000</v>
      </c>
      <c r="H20" s="18">
        <v>1096400</v>
      </c>
      <c r="I20" s="24"/>
      <c r="J20" s="24"/>
      <c r="K20" s="24"/>
      <c r="L20" s="24"/>
      <c r="M20" s="24"/>
      <c r="N20" s="24"/>
      <c r="O20" s="24"/>
      <c r="P20" s="24"/>
    </row>
    <row r="21" spans="1:16" s="2" customFormat="1" ht="31.5" x14ac:dyDescent="0.25">
      <c r="A21" s="28" t="s">
        <v>13</v>
      </c>
      <c r="B21" s="37">
        <v>2729730.65</v>
      </c>
      <c r="C21" s="18">
        <f t="shared" si="3"/>
        <v>788432</v>
      </c>
      <c r="D21" s="18">
        <f t="shared" si="2"/>
        <v>788432</v>
      </c>
      <c r="E21" s="18">
        <v>351890</v>
      </c>
      <c r="F21" s="18">
        <v>72151</v>
      </c>
      <c r="G21" s="18">
        <v>19391</v>
      </c>
      <c r="H21" s="18">
        <v>345000</v>
      </c>
      <c r="I21" s="24"/>
      <c r="J21" s="24"/>
      <c r="K21" s="24"/>
      <c r="L21" s="24"/>
      <c r="M21" s="24"/>
      <c r="N21" s="24"/>
      <c r="O21" s="24"/>
      <c r="P21" s="24"/>
    </row>
    <row r="22" spans="1:16" s="2" customFormat="1" ht="31.5" x14ac:dyDescent="0.25">
      <c r="A22" s="29" t="s">
        <v>14</v>
      </c>
      <c r="B22" s="37"/>
      <c r="C22" s="18">
        <f t="shared" si="3"/>
        <v>0</v>
      </c>
      <c r="D22" s="18">
        <f t="shared" si="2"/>
        <v>0</v>
      </c>
      <c r="E22" s="18"/>
      <c r="F22" s="18"/>
      <c r="G22" s="18"/>
      <c r="H22" s="18"/>
      <c r="I22" s="24"/>
      <c r="J22" s="24"/>
      <c r="K22" s="24"/>
      <c r="L22" s="24"/>
      <c r="M22" s="24"/>
      <c r="N22" s="24"/>
      <c r="O22" s="24"/>
      <c r="P22" s="24"/>
    </row>
    <row r="23" spans="1:16" s="2" customFormat="1" ht="47.25" x14ac:dyDescent="0.25">
      <c r="A23" s="28" t="s">
        <v>15</v>
      </c>
      <c r="B23" s="37">
        <v>2038059.28</v>
      </c>
      <c r="C23" s="18">
        <f t="shared" si="3"/>
        <v>731625</v>
      </c>
      <c r="D23" s="18">
        <f t="shared" si="2"/>
        <v>731625</v>
      </c>
      <c r="E23" s="18">
        <v>701625</v>
      </c>
      <c r="F23" s="18">
        <v>10000</v>
      </c>
      <c r="G23" s="18">
        <v>10000</v>
      </c>
      <c r="H23" s="18">
        <v>10000</v>
      </c>
      <c r="I23" s="24"/>
      <c r="J23" s="24"/>
      <c r="K23" s="24"/>
      <c r="L23" s="24"/>
      <c r="M23" s="24"/>
      <c r="N23" s="24"/>
      <c r="O23" s="24"/>
      <c r="P23" s="24"/>
    </row>
    <row r="24" spans="1:16" s="2" customFormat="1" ht="31.5" x14ac:dyDescent="0.25">
      <c r="A24" s="29" t="s">
        <v>16</v>
      </c>
      <c r="B24" s="37"/>
      <c r="C24" s="18">
        <f t="shared" si="3"/>
        <v>0</v>
      </c>
      <c r="D24" s="18">
        <f t="shared" si="2"/>
        <v>0</v>
      </c>
      <c r="E24" s="18"/>
      <c r="F24" s="18"/>
      <c r="G24" s="18"/>
      <c r="H24" s="18"/>
      <c r="I24" s="24"/>
      <c r="J24" s="24"/>
      <c r="K24" s="24"/>
      <c r="L24" s="24"/>
      <c r="M24" s="24"/>
      <c r="N24" s="24"/>
      <c r="O24" s="24"/>
      <c r="P24" s="24"/>
    </row>
    <row r="25" spans="1:16" s="2" customFormat="1" ht="63" x14ac:dyDescent="0.25">
      <c r="A25" s="29" t="s">
        <v>17</v>
      </c>
      <c r="B25" s="37"/>
      <c r="C25" s="18">
        <f t="shared" si="3"/>
        <v>0</v>
      </c>
      <c r="D25" s="18">
        <f t="shared" si="2"/>
        <v>0</v>
      </c>
      <c r="E25" s="18"/>
      <c r="F25" s="18"/>
      <c r="G25" s="18"/>
      <c r="H25" s="18"/>
      <c r="I25" s="24"/>
      <c r="J25" s="24"/>
      <c r="K25" s="24"/>
      <c r="L25" s="24"/>
      <c r="M25" s="24"/>
      <c r="N25" s="24"/>
      <c r="O25" s="24"/>
      <c r="P25" s="24"/>
    </row>
    <row r="26" spans="1:16" s="2" customFormat="1" ht="31.5" x14ac:dyDescent="0.25">
      <c r="A26" s="28" t="s">
        <v>71</v>
      </c>
      <c r="B26" s="37">
        <v>1692342.09</v>
      </c>
      <c r="C26" s="18">
        <f t="shared" si="3"/>
        <v>500000</v>
      </c>
      <c r="D26" s="18">
        <f t="shared" si="2"/>
        <v>500000</v>
      </c>
      <c r="E26" s="18">
        <v>500000</v>
      </c>
      <c r="F26" s="18"/>
      <c r="G26" s="18"/>
      <c r="H26" s="18"/>
      <c r="I26" s="24"/>
      <c r="J26" s="24"/>
      <c r="K26" s="24"/>
      <c r="L26" s="24"/>
      <c r="M26" s="24"/>
      <c r="N26" s="24"/>
      <c r="O26" s="24"/>
      <c r="P26" s="24"/>
    </row>
    <row r="27" spans="1:16" s="2" customFormat="1" ht="31.5" x14ac:dyDescent="0.25">
      <c r="A27" s="28" t="s">
        <v>18</v>
      </c>
      <c r="B27" s="37">
        <v>1472572.23</v>
      </c>
      <c r="C27" s="18">
        <f t="shared" si="3"/>
        <v>681222</v>
      </c>
      <c r="D27" s="18">
        <f t="shared" si="2"/>
        <v>681222</v>
      </c>
      <c r="E27" s="18">
        <v>636222</v>
      </c>
      <c r="F27" s="18">
        <v>15000</v>
      </c>
      <c r="G27" s="18">
        <v>15000</v>
      </c>
      <c r="H27" s="18">
        <v>15000</v>
      </c>
      <c r="I27" s="24"/>
      <c r="J27" s="24"/>
      <c r="K27" s="24"/>
      <c r="L27" s="24"/>
      <c r="M27" s="24"/>
      <c r="N27" s="24"/>
      <c r="O27" s="24"/>
      <c r="P27" s="24"/>
    </row>
    <row r="28" spans="1:16" s="2" customFormat="1" ht="47.25" x14ac:dyDescent="0.25">
      <c r="A28" s="29" t="s">
        <v>19</v>
      </c>
      <c r="B28" s="37"/>
      <c r="C28" s="18">
        <f t="shared" si="3"/>
        <v>0</v>
      </c>
      <c r="D28" s="18">
        <f t="shared" si="2"/>
        <v>0</v>
      </c>
      <c r="E28" s="18"/>
      <c r="F28" s="18"/>
      <c r="G28" s="18"/>
      <c r="H28" s="18"/>
      <c r="I28" s="24"/>
      <c r="J28" s="24"/>
      <c r="K28" s="24"/>
      <c r="L28" s="24"/>
      <c r="M28" s="24"/>
      <c r="N28" s="24"/>
      <c r="O28" s="24"/>
      <c r="P28" s="24"/>
    </row>
    <row r="29" spans="1:16" s="2" customFormat="1" x14ac:dyDescent="0.25">
      <c r="A29" s="29" t="s">
        <v>37</v>
      </c>
      <c r="B29" s="37"/>
      <c r="C29" s="18">
        <f t="shared" si="3"/>
        <v>0</v>
      </c>
      <c r="D29" s="18">
        <f t="shared" si="2"/>
        <v>0</v>
      </c>
      <c r="E29" s="18"/>
      <c r="F29" s="18"/>
      <c r="G29" s="18"/>
      <c r="H29" s="18"/>
      <c r="I29" s="24"/>
      <c r="J29" s="24"/>
      <c r="K29" s="24"/>
      <c r="L29" s="24"/>
      <c r="M29" s="24"/>
      <c r="N29" s="24"/>
      <c r="O29" s="24"/>
      <c r="P29" s="24"/>
    </row>
    <row r="30" spans="1:16" s="2" customFormat="1" x14ac:dyDescent="0.25">
      <c r="A30" s="28" t="s">
        <v>20</v>
      </c>
      <c r="B30" s="37">
        <v>54760.66</v>
      </c>
      <c r="C30" s="18">
        <f t="shared" si="3"/>
        <v>60000</v>
      </c>
      <c r="D30" s="18">
        <f t="shared" si="2"/>
        <v>60000</v>
      </c>
      <c r="E30" s="18">
        <v>15000</v>
      </c>
      <c r="F30" s="18">
        <v>15000</v>
      </c>
      <c r="G30" s="18">
        <v>15000</v>
      </c>
      <c r="H30" s="18">
        <v>15000</v>
      </c>
      <c r="I30" s="24"/>
      <c r="J30" s="24"/>
      <c r="K30" s="24"/>
      <c r="L30" s="24"/>
      <c r="M30" s="24"/>
      <c r="N30" s="24"/>
      <c r="O30" s="24"/>
      <c r="P30" s="24"/>
    </row>
    <row r="31" spans="1:16" s="2" customFormat="1" ht="63" x14ac:dyDescent="0.25">
      <c r="A31" s="29" t="s">
        <v>69</v>
      </c>
      <c r="B31" s="37"/>
      <c r="C31" s="18">
        <f t="shared" si="3"/>
        <v>0</v>
      </c>
      <c r="D31" s="18">
        <f t="shared" si="2"/>
        <v>0</v>
      </c>
      <c r="E31" s="18"/>
      <c r="F31" s="18"/>
      <c r="G31" s="18"/>
      <c r="H31" s="18"/>
      <c r="I31" s="24"/>
      <c r="J31" s="24"/>
      <c r="K31" s="24"/>
      <c r="L31" s="24"/>
      <c r="M31" s="24"/>
      <c r="N31" s="24"/>
      <c r="O31" s="24"/>
      <c r="P31" s="24"/>
    </row>
    <row r="32" spans="1:16" s="2" customFormat="1" ht="31.5" x14ac:dyDescent="0.25">
      <c r="A32" s="28" t="s">
        <v>21</v>
      </c>
      <c r="B32" s="37">
        <f>B33+B34+B35+B36+B37</f>
        <v>6688293.9499999993</v>
      </c>
      <c r="C32" s="18">
        <f t="shared" si="3"/>
        <v>7949424</v>
      </c>
      <c r="D32" s="18">
        <f t="shared" si="2"/>
        <v>7949424</v>
      </c>
      <c r="E32" s="18">
        <f>E33+E34+E35+E36+E37</f>
        <v>1882874</v>
      </c>
      <c r="F32" s="18">
        <f>F33+F34+F35+F36+F37</f>
        <v>2607150</v>
      </c>
      <c r="G32" s="18">
        <f>G33+G34+G35+G36+G37</f>
        <v>2604750</v>
      </c>
      <c r="H32" s="18">
        <f>H33+H34+H35+H36+H37</f>
        <v>854650</v>
      </c>
      <c r="I32" s="24"/>
      <c r="J32" s="24"/>
      <c r="K32" s="24"/>
      <c r="L32" s="24"/>
      <c r="M32" s="24"/>
      <c r="N32" s="24"/>
      <c r="O32" s="24"/>
      <c r="P32" s="24"/>
    </row>
    <row r="33" spans="1:16" s="2" customFormat="1" ht="31.5" x14ac:dyDescent="0.25">
      <c r="A33" s="29" t="s">
        <v>22</v>
      </c>
      <c r="B33" s="37">
        <v>105214.55</v>
      </c>
      <c r="C33" s="18">
        <f t="shared" si="3"/>
        <v>674724</v>
      </c>
      <c r="D33" s="18">
        <f t="shared" si="2"/>
        <v>674724</v>
      </c>
      <c r="E33" s="18">
        <v>403574</v>
      </c>
      <c r="F33" s="18"/>
      <c r="G33" s="18"/>
      <c r="H33" s="18">
        <v>271150</v>
      </c>
      <c r="I33" s="24"/>
      <c r="J33" s="24"/>
      <c r="K33" s="24"/>
      <c r="L33" s="24"/>
      <c r="M33" s="24"/>
      <c r="N33" s="24"/>
      <c r="O33" s="24"/>
      <c r="P33" s="24"/>
    </row>
    <row r="34" spans="1:16" s="2" customFormat="1" ht="31.5" x14ac:dyDescent="0.25">
      <c r="A34" s="29" t="s">
        <v>23</v>
      </c>
      <c r="B34" s="37">
        <v>307213.06</v>
      </c>
      <c r="C34" s="18">
        <f t="shared" si="3"/>
        <v>374100</v>
      </c>
      <c r="D34" s="18">
        <f t="shared" si="2"/>
        <v>374100</v>
      </c>
      <c r="E34" s="18">
        <v>93500</v>
      </c>
      <c r="F34" s="18">
        <v>93600</v>
      </c>
      <c r="G34" s="18">
        <v>93500</v>
      </c>
      <c r="H34" s="18">
        <v>93500</v>
      </c>
      <c r="I34" s="24"/>
      <c r="J34" s="24"/>
      <c r="K34" s="24"/>
      <c r="L34" s="24"/>
      <c r="M34" s="24"/>
      <c r="N34" s="24"/>
      <c r="O34" s="24"/>
      <c r="P34" s="24"/>
    </row>
    <row r="35" spans="1:16" s="2" customFormat="1" ht="31.5" x14ac:dyDescent="0.25">
      <c r="A35" s="29" t="s">
        <v>24</v>
      </c>
      <c r="B35" s="37">
        <v>1620481.2</v>
      </c>
      <c r="C35" s="18">
        <f t="shared" si="3"/>
        <v>1962300</v>
      </c>
      <c r="D35" s="18">
        <f t="shared" si="2"/>
        <v>1962300</v>
      </c>
      <c r="E35" s="18">
        <v>490000</v>
      </c>
      <c r="F35" s="18">
        <v>492300</v>
      </c>
      <c r="G35" s="18">
        <v>490000</v>
      </c>
      <c r="H35" s="18">
        <v>490000</v>
      </c>
      <c r="I35" s="24"/>
      <c r="J35" s="24"/>
      <c r="K35" s="24"/>
      <c r="L35" s="24"/>
      <c r="M35" s="24"/>
      <c r="N35" s="24"/>
      <c r="O35" s="24"/>
      <c r="P35" s="24"/>
    </row>
    <row r="36" spans="1:16" s="2" customFormat="1" ht="31.5" x14ac:dyDescent="0.25">
      <c r="A36" s="29" t="s">
        <v>25</v>
      </c>
      <c r="B36" s="37">
        <v>986377.49</v>
      </c>
      <c r="C36" s="18">
        <f t="shared" si="3"/>
        <v>895800</v>
      </c>
      <c r="D36" s="18">
        <f t="shared" si="2"/>
        <v>895800</v>
      </c>
      <c r="E36" s="18">
        <v>895800</v>
      </c>
      <c r="F36" s="18"/>
      <c r="G36" s="18"/>
      <c r="H36" s="18"/>
      <c r="I36" s="24"/>
      <c r="J36" s="24"/>
      <c r="K36" s="24"/>
      <c r="L36" s="24"/>
      <c r="M36" s="24"/>
      <c r="N36" s="24"/>
      <c r="O36" s="24"/>
      <c r="P36" s="24"/>
    </row>
    <row r="37" spans="1:16" s="2" customFormat="1" ht="31.5" x14ac:dyDescent="0.25">
      <c r="A37" s="29" t="s">
        <v>26</v>
      </c>
      <c r="B37" s="37">
        <v>3669007.65</v>
      </c>
      <c r="C37" s="18">
        <f t="shared" si="3"/>
        <v>4042500</v>
      </c>
      <c r="D37" s="18">
        <f t="shared" si="2"/>
        <v>4042500</v>
      </c>
      <c r="E37" s="18"/>
      <c r="F37" s="18">
        <v>2021250</v>
      </c>
      <c r="G37" s="18">
        <v>2021250</v>
      </c>
      <c r="H37" s="18"/>
      <c r="I37" s="24"/>
      <c r="J37" s="24"/>
      <c r="K37" s="24"/>
      <c r="L37" s="24"/>
      <c r="M37" s="24"/>
      <c r="N37" s="24"/>
      <c r="O37" s="24"/>
      <c r="P37" s="24"/>
    </row>
    <row r="38" spans="1:16" s="2" customFormat="1" ht="31.5" x14ac:dyDescent="0.25">
      <c r="A38" s="28" t="s">
        <v>29</v>
      </c>
      <c r="B38" s="37">
        <v>32059.38</v>
      </c>
      <c r="C38" s="18">
        <f t="shared" si="3"/>
        <v>64000</v>
      </c>
      <c r="D38" s="18">
        <f t="shared" si="2"/>
        <v>64000</v>
      </c>
      <c r="E38" s="18">
        <v>16000</v>
      </c>
      <c r="F38" s="18">
        <v>16000</v>
      </c>
      <c r="G38" s="18">
        <v>16000</v>
      </c>
      <c r="H38" s="18">
        <v>16000</v>
      </c>
      <c r="I38" s="24"/>
      <c r="J38" s="24"/>
      <c r="K38" s="24"/>
      <c r="L38" s="24"/>
      <c r="M38" s="24"/>
      <c r="N38" s="24"/>
      <c r="O38" s="24"/>
      <c r="P38" s="24"/>
    </row>
    <row r="39" spans="1:16" s="2" customFormat="1" x14ac:dyDescent="0.25">
      <c r="A39" s="28" t="s">
        <v>30</v>
      </c>
      <c r="B39" s="37">
        <v>350000</v>
      </c>
      <c r="C39" s="18">
        <f t="shared" si="3"/>
        <v>400000</v>
      </c>
      <c r="D39" s="18">
        <f t="shared" si="2"/>
        <v>400000</v>
      </c>
      <c r="E39" s="18">
        <v>100000</v>
      </c>
      <c r="F39" s="18"/>
      <c r="G39" s="18"/>
      <c r="H39" s="18">
        <v>300000</v>
      </c>
      <c r="I39" s="24"/>
      <c r="J39" s="24"/>
      <c r="K39" s="24"/>
      <c r="L39" s="24"/>
      <c r="M39" s="24"/>
      <c r="N39" s="24"/>
      <c r="O39" s="24"/>
      <c r="P39" s="24"/>
    </row>
    <row r="40" spans="1:16" s="2" customFormat="1" x14ac:dyDescent="0.25">
      <c r="A40" s="28" t="s">
        <v>78</v>
      </c>
      <c r="B40" s="37">
        <v>30969.9</v>
      </c>
      <c r="C40" s="18">
        <f t="shared" si="3"/>
        <v>0</v>
      </c>
      <c r="D40" s="18">
        <f t="shared" si="2"/>
        <v>0</v>
      </c>
      <c r="E40" s="18"/>
      <c r="F40" s="18"/>
      <c r="G40" s="18"/>
      <c r="H40" s="18"/>
      <c r="I40" s="24"/>
      <c r="J40" s="24"/>
      <c r="K40" s="24"/>
      <c r="L40" s="24"/>
      <c r="M40" s="24"/>
      <c r="N40" s="24"/>
      <c r="O40" s="24"/>
      <c r="P40" s="24"/>
    </row>
    <row r="41" spans="1:16" s="2" customFormat="1" x14ac:dyDescent="0.25">
      <c r="A41" s="28" t="s">
        <v>70</v>
      </c>
      <c r="B41" s="37">
        <v>77577.95</v>
      </c>
      <c r="C41" s="18">
        <f t="shared" si="3"/>
        <v>74700</v>
      </c>
      <c r="D41" s="18">
        <f t="shared" si="2"/>
        <v>74700</v>
      </c>
      <c r="E41" s="18">
        <v>54700</v>
      </c>
      <c r="F41" s="18"/>
      <c r="G41" s="18"/>
      <c r="H41" s="18">
        <v>20000</v>
      </c>
      <c r="I41" s="24"/>
      <c r="J41" s="24"/>
      <c r="K41" s="24"/>
      <c r="L41" s="24"/>
      <c r="M41" s="24"/>
      <c r="N41" s="24"/>
      <c r="O41" s="24"/>
      <c r="P41" s="24"/>
    </row>
    <row r="42" spans="1:16" s="2" customFormat="1" x14ac:dyDescent="0.25">
      <c r="A42" s="28" t="s">
        <v>31</v>
      </c>
      <c r="B42" s="37">
        <f>B43+B44+B45</f>
        <v>7712493.2400000002</v>
      </c>
      <c r="C42" s="18">
        <f t="shared" si="3"/>
        <v>9533000</v>
      </c>
      <c r="D42" s="18">
        <f t="shared" si="2"/>
        <v>9533000</v>
      </c>
      <c r="E42" s="18">
        <f>E43+E44+E45</f>
        <v>5395500</v>
      </c>
      <c r="F42" s="18">
        <f>F43+F44+F45</f>
        <v>2242430</v>
      </c>
      <c r="G42" s="18">
        <f>G43+G44+G45</f>
        <v>1202976</v>
      </c>
      <c r="H42" s="18">
        <f>H43+H44+H45</f>
        <v>692094</v>
      </c>
      <c r="I42" s="24"/>
      <c r="J42" s="24"/>
      <c r="K42" s="24"/>
      <c r="L42" s="24"/>
      <c r="M42" s="24"/>
      <c r="N42" s="24"/>
      <c r="O42" s="24"/>
      <c r="P42" s="24"/>
    </row>
    <row r="43" spans="1:16" s="2" customFormat="1" ht="31.5" x14ac:dyDescent="0.25">
      <c r="A43" s="29" t="s">
        <v>32</v>
      </c>
      <c r="B43" s="37">
        <v>2153818.84</v>
      </c>
      <c r="C43" s="18">
        <f t="shared" si="3"/>
        <v>4700000</v>
      </c>
      <c r="D43" s="18">
        <f t="shared" si="2"/>
        <v>4700000</v>
      </c>
      <c r="E43" s="18">
        <v>2744594</v>
      </c>
      <c r="F43" s="18">
        <v>1582500</v>
      </c>
      <c r="G43" s="18">
        <v>372906</v>
      </c>
      <c r="H43" s="18"/>
      <c r="I43" s="24"/>
      <c r="J43" s="24"/>
      <c r="K43" s="24"/>
      <c r="L43" s="24"/>
      <c r="M43" s="24"/>
      <c r="N43" s="24"/>
      <c r="O43" s="24"/>
      <c r="P43" s="24"/>
    </row>
    <row r="44" spans="1:16" s="2" customFormat="1" x14ac:dyDescent="0.25">
      <c r="A44" s="29" t="s">
        <v>33</v>
      </c>
      <c r="B44" s="37">
        <v>5558674.4000000004</v>
      </c>
      <c r="C44" s="18">
        <f t="shared" si="3"/>
        <v>4833000</v>
      </c>
      <c r="D44" s="18">
        <f t="shared" si="2"/>
        <v>4833000</v>
      </c>
      <c r="E44" s="18">
        <v>2650906</v>
      </c>
      <c r="F44" s="18">
        <v>659930</v>
      </c>
      <c r="G44" s="18">
        <v>830070</v>
      </c>
      <c r="H44" s="18">
        <v>692094</v>
      </c>
      <c r="I44" s="24"/>
      <c r="J44" s="24"/>
      <c r="K44" s="24"/>
      <c r="L44" s="24"/>
      <c r="M44" s="24"/>
      <c r="N44" s="24"/>
      <c r="O44" s="24"/>
      <c r="P44" s="24"/>
    </row>
    <row r="45" spans="1:16" s="2" customFormat="1" ht="31.5" x14ac:dyDescent="0.25">
      <c r="A45" s="29" t="s">
        <v>77</v>
      </c>
      <c r="B45" s="37"/>
      <c r="C45" s="18">
        <f t="shared" si="3"/>
        <v>0</v>
      </c>
      <c r="D45" s="18">
        <f t="shared" si="2"/>
        <v>0</v>
      </c>
      <c r="E45" s="18"/>
      <c r="F45" s="18"/>
      <c r="G45" s="18"/>
      <c r="H45" s="18"/>
      <c r="I45" s="24"/>
      <c r="J45" s="24"/>
      <c r="K45" s="24"/>
      <c r="L45" s="24"/>
      <c r="M45" s="24"/>
      <c r="N45" s="24"/>
      <c r="O45" s="24"/>
      <c r="P45" s="24"/>
    </row>
    <row r="46" spans="1:16" s="5" customFormat="1" ht="31.5" x14ac:dyDescent="0.25">
      <c r="A46" s="26" t="s">
        <v>38</v>
      </c>
      <c r="B46" s="36">
        <f>B8-B17</f>
        <v>517853.55999998748</v>
      </c>
      <c r="C46" s="18">
        <v>0</v>
      </c>
      <c r="D46" s="25">
        <f>D8-D17</f>
        <v>0</v>
      </c>
      <c r="E46" s="25">
        <f>E8-E17</f>
        <v>0</v>
      </c>
      <c r="F46" s="25">
        <f>F8-F17</f>
        <v>0</v>
      </c>
      <c r="G46" s="25">
        <f>G8-G17</f>
        <v>0</v>
      </c>
      <c r="H46" s="25">
        <f>H8-H17</f>
        <v>0</v>
      </c>
      <c r="I46" s="23"/>
      <c r="J46" s="23"/>
      <c r="K46" s="23"/>
      <c r="L46" s="23"/>
      <c r="M46" s="23"/>
      <c r="N46" s="24"/>
      <c r="O46" s="23"/>
      <c r="P46" s="23"/>
    </row>
    <row r="47" spans="1:16" s="2" customFormat="1" x14ac:dyDescent="0.25">
      <c r="A47" s="66" t="s">
        <v>39</v>
      </c>
      <c r="B47" s="66"/>
      <c r="C47" s="66"/>
      <c r="D47" s="66"/>
      <c r="E47" s="66"/>
      <c r="F47" s="66"/>
      <c r="G47" s="66"/>
      <c r="H47" s="66"/>
      <c r="I47" s="24"/>
      <c r="J47" s="24"/>
      <c r="K47" s="24"/>
      <c r="L47" s="24"/>
      <c r="M47" s="24"/>
      <c r="N47" s="24"/>
      <c r="O47" s="24"/>
      <c r="P47" s="24"/>
    </row>
    <row r="48" spans="1:16" s="2" customFormat="1" ht="31.5" x14ac:dyDescent="0.25">
      <c r="A48" s="29" t="s">
        <v>40</v>
      </c>
      <c r="B48" s="33"/>
      <c r="C48" s="18" t="s">
        <v>41</v>
      </c>
      <c r="D48" s="18" t="s">
        <v>41</v>
      </c>
      <c r="E48" s="18" t="s">
        <v>41</v>
      </c>
      <c r="F48" s="18" t="s">
        <v>41</v>
      </c>
      <c r="G48" s="18" t="s">
        <v>41</v>
      </c>
      <c r="H48" s="18" t="s">
        <v>41</v>
      </c>
      <c r="I48" s="24"/>
      <c r="J48" s="24"/>
      <c r="K48" s="24"/>
      <c r="L48" s="24"/>
      <c r="M48" s="24"/>
      <c r="N48" s="24"/>
      <c r="O48" s="24"/>
      <c r="P48" s="24"/>
    </row>
    <row r="49" spans="1:16" s="2" customFormat="1" x14ac:dyDescent="0.25">
      <c r="A49" s="29" t="s">
        <v>42</v>
      </c>
      <c r="B49" s="33">
        <v>17069314</v>
      </c>
      <c r="C49" s="18" t="s">
        <v>41</v>
      </c>
      <c r="D49" s="18" t="s">
        <v>41</v>
      </c>
      <c r="E49" s="18" t="s">
        <v>41</v>
      </c>
      <c r="F49" s="18" t="s">
        <v>41</v>
      </c>
      <c r="G49" s="18" t="s">
        <v>41</v>
      </c>
      <c r="H49" s="18" t="s">
        <v>41</v>
      </c>
      <c r="I49" s="24"/>
      <c r="J49" s="24"/>
      <c r="K49" s="24"/>
      <c r="L49" s="24"/>
      <c r="M49" s="24"/>
      <c r="N49" s="24"/>
      <c r="O49" s="24"/>
      <c r="P49" s="24"/>
    </row>
    <row r="50" spans="1:16" x14ac:dyDescent="0.25">
      <c r="A50" s="29" t="s">
        <v>43</v>
      </c>
      <c r="B50" s="34">
        <v>31909521</v>
      </c>
      <c r="C50" s="17" t="s">
        <v>41</v>
      </c>
      <c r="D50" s="17" t="s">
        <v>41</v>
      </c>
      <c r="E50" s="18" t="s">
        <v>41</v>
      </c>
      <c r="F50" s="18" t="s">
        <v>41</v>
      </c>
      <c r="G50" s="18" t="s">
        <v>41</v>
      </c>
      <c r="H50" s="18" t="s">
        <v>41</v>
      </c>
    </row>
    <row r="51" spans="1:16" x14ac:dyDescent="0.25">
      <c r="A51" s="29" t="s">
        <v>44</v>
      </c>
      <c r="B51" s="34">
        <v>14840207</v>
      </c>
      <c r="C51" s="18" t="s">
        <v>41</v>
      </c>
      <c r="D51" s="17" t="s">
        <v>41</v>
      </c>
      <c r="E51" s="18" t="s">
        <v>41</v>
      </c>
      <c r="F51" s="18" t="s">
        <v>41</v>
      </c>
      <c r="G51" s="18" t="s">
        <v>41</v>
      </c>
      <c r="H51" s="18" t="s">
        <v>41</v>
      </c>
    </row>
    <row r="52" spans="1:16" ht="31.5" x14ac:dyDescent="0.25">
      <c r="A52" s="29" t="s">
        <v>45</v>
      </c>
      <c r="B52" s="34">
        <v>6445054</v>
      </c>
      <c r="C52" s="18" t="s">
        <v>41</v>
      </c>
      <c r="D52" s="17"/>
      <c r="E52" s="18" t="s">
        <v>41</v>
      </c>
      <c r="F52" s="18" t="s">
        <v>41</v>
      </c>
      <c r="G52" s="18" t="s">
        <v>41</v>
      </c>
      <c r="H52" s="18" t="s">
        <v>41</v>
      </c>
    </row>
    <row r="53" spans="1:16" x14ac:dyDescent="0.25">
      <c r="A53" s="29" t="s">
        <v>46</v>
      </c>
      <c r="B53" s="34">
        <v>517854</v>
      </c>
      <c r="C53" s="17" t="s">
        <v>41</v>
      </c>
      <c r="D53" s="17"/>
      <c r="E53" s="18" t="s">
        <v>41</v>
      </c>
      <c r="F53" s="18" t="s">
        <v>41</v>
      </c>
      <c r="G53" s="18" t="s">
        <v>41</v>
      </c>
      <c r="H53" s="18" t="s">
        <v>41</v>
      </c>
    </row>
    <row r="54" spans="1:16" x14ac:dyDescent="0.25">
      <c r="A54" s="26" t="s">
        <v>47</v>
      </c>
      <c r="B54" s="34">
        <v>23514472</v>
      </c>
      <c r="C54" s="18" t="s">
        <v>41</v>
      </c>
      <c r="D54" s="18" t="s">
        <v>41</v>
      </c>
      <c r="E54" s="18" t="s">
        <v>41</v>
      </c>
      <c r="F54" s="18" t="s">
        <v>41</v>
      </c>
      <c r="G54" s="18" t="s">
        <v>41</v>
      </c>
      <c r="H54" s="18" t="s">
        <v>41</v>
      </c>
    </row>
    <row r="55" spans="1:16" ht="31.5" x14ac:dyDescent="0.25">
      <c r="A55" s="29" t="s">
        <v>48</v>
      </c>
      <c r="B55" s="34">
        <v>3612574</v>
      </c>
      <c r="C55" s="18" t="s">
        <v>41</v>
      </c>
      <c r="D55" s="18" t="s">
        <v>41</v>
      </c>
      <c r="E55" s="18" t="s">
        <v>41</v>
      </c>
      <c r="F55" s="18" t="s">
        <v>41</v>
      </c>
      <c r="G55" s="18" t="s">
        <v>41</v>
      </c>
      <c r="H55" s="18" t="s">
        <v>41</v>
      </c>
    </row>
    <row r="56" spans="1:16" ht="31.5" x14ac:dyDescent="0.25">
      <c r="A56" s="29" t="s">
        <v>63</v>
      </c>
      <c r="B56" s="34">
        <v>920396</v>
      </c>
      <c r="C56" s="17" t="s">
        <v>41</v>
      </c>
      <c r="D56" s="18" t="s">
        <v>41</v>
      </c>
      <c r="E56" s="18" t="s">
        <v>41</v>
      </c>
      <c r="F56" s="18" t="s">
        <v>41</v>
      </c>
      <c r="G56" s="18" t="s">
        <v>41</v>
      </c>
      <c r="H56" s="18" t="s">
        <v>41</v>
      </c>
    </row>
    <row r="57" spans="1:16" ht="31.5" x14ac:dyDescent="0.25">
      <c r="A57" s="26" t="s">
        <v>49</v>
      </c>
      <c r="B57" s="34">
        <f>B55+B56</f>
        <v>4532970</v>
      </c>
      <c r="C57" s="18" t="s">
        <v>41</v>
      </c>
      <c r="D57" s="18" t="s">
        <v>41</v>
      </c>
      <c r="E57" s="18" t="s">
        <v>41</v>
      </c>
      <c r="F57" s="18" t="s">
        <v>41</v>
      </c>
      <c r="G57" s="18" t="s">
        <v>41</v>
      </c>
      <c r="H57" s="18" t="s">
        <v>41</v>
      </c>
    </row>
    <row r="58" spans="1:16" s="11" customFormat="1" x14ac:dyDescent="0.25">
      <c r="A58" s="26" t="s">
        <v>50</v>
      </c>
      <c r="B58" s="35">
        <v>14117980</v>
      </c>
      <c r="C58" s="18" t="s">
        <v>41</v>
      </c>
      <c r="D58" s="30"/>
      <c r="E58" s="30"/>
      <c r="F58" s="30"/>
      <c r="G58" s="30"/>
      <c r="H58" s="30"/>
      <c r="I58" s="22"/>
      <c r="J58" s="22"/>
      <c r="K58" s="22"/>
      <c r="L58" s="22"/>
      <c r="M58" s="22"/>
      <c r="N58" s="22"/>
      <c r="O58" s="22"/>
      <c r="P58" s="22"/>
    </row>
    <row r="59" spans="1:16" x14ac:dyDescent="0.25">
      <c r="A59" s="67" t="s">
        <v>51</v>
      </c>
      <c r="B59" s="67"/>
      <c r="C59" s="67"/>
      <c r="D59" s="67"/>
      <c r="E59" s="67"/>
      <c r="F59" s="67"/>
      <c r="G59" s="67"/>
      <c r="H59" s="67"/>
    </row>
    <row r="60" spans="1:16" ht="78.75" x14ac:dyDescent="0.25">
      <c r="A60" s="29" t="s">
        <v>62</v>
      </c>
      <c r="B60" s="34" t="s">
        <v>41</v>
      </c>
      <c r="C60" s="34">
        <f>C61+C62+C63+C64+C65+C66</f>
        <v>775</v>
      </c>
      <c r="D60" s="17" t="s">
        <v>41</v>
      </c>
      <c r="E60" s="17" t="s">
        <v>41</v>
      </c>
      <c r="F60" s="17" t="s">
        <v>41</v>
      </c>
      <c r="G60" s="17" t="s">
        <v>41</v>
      </c>
      <c r="H60" s="17" t="s">
        <v>41</v>
      </c>
    </row>
    <row r="61" spans="1:16" x14ac:dyDescent="0.25">
      <c r="A61" s="29" t="s">
        <v>52</v>
      </c>
      <c r="B61" s="34" t="s">
        <v>41</v>
      </c>
      <c r="C61" s="34">
        <v>5</v>
      </c>
      <c r="D61" s="17" t="s">
        <v>41</v>
      </c>
      <c r="E61" s="17" t="s">
        <v>41</v>
      </c>
      <c r="F61" s="17" t="s">
        <v>41</v>
      </c>
      <c r="G61" s="17" t="s">
        <v>41</v>
      </c>
      <c r="H61" s="17" t="s">
        <v>41</v>
      </c>
    </row>
    <row r="62" spans="1:16" ht="31.5" x14ac:dyDescent="0.25">
      <c r="A62" s="29" t="s">
        <v>53</v>
      </c>
      <c r="B62" s="34" t="s">
        <v>41</v>
      </c>
      <c r="C62" s="34">
        <v>25</v>
      </c>
      <c r="D62" s="17" t="s">
        <v>41</v>
      </c>
      <c r="E62" s="17" t="s">
        <v>41</v>
      </c>
      <c r="F62" s="17" t="s">
        <v>41</v>
      </c>
      <c r="G62" s="17" t="s">
        <v>41</v>
      </c>
      <c r="H62" s="17" t="s">
        <v>41</v>
      </c>
    </row>
    <row r="63" spans="1:16" x14ac:dyDescent="0.25">
      <c r="A63" s="29" t="s">
        <v>54</v>
      </c>
      <c r="B63" s="34" t="s">
        <v>41</v>
      </c>
      <c r="C63" s="34">
        <v>117.75</v>
      </c>
      <c r="D63" s="17" t="s">
        <v>41</v>
      </c>
      <c r="E63" s="17" t="s">
        <v>41</v>
      </c>
      <c r="F63" s="17" t="s">
        <v>41</v>
      </c>
      <c r="G63" s="17" t="s">
        <v>41</v>
      </c>
      <c r="H63" s="17" t="s">
        <v>41</v>
      </c>
    </row>
    <row r="64" spans="1:16" x14ac:dyDescent="0.25">
      <c r="A64" s="29" t="s">
        <v>55</v>
      </c>
      <c r="B64" s="34" t="s">
        <v>41</v>
      </c>
      <c r="C64" s="34">
        <v>281</v>
      </c>
      <c r="D64" s="17" t="s">
        <v>41</v>
      </c>
      <c r="E64" s="17" t="s">
        <v>41</v>
      </c>
      <c r="F64" s="17" t="s">
        <v>41</v>
      </c>
      <c r="G64" s="17" t="s">
        <v>41</v>
      </c>
      <c r="H64" s="17" t="s">
        <v>41</v>
      </c>
    </row>
    <row r="65" spans="1:11" x14ac:dyDescent="0.25">
      <c r="A65" s="29" t="s">
        <v>56</v>
      </c>
      <c r="B65" s="34" t="s">
        <v>41</v>
      </c>
      <c r="C65" s="34">
        <v>139.25</v>
      </c>
      <c r="D65" s="17" t="s">
        <v>41</v>
      </c>
      <c r="E65" s="17" t="s">
        <v>41</v>
      </c>
      <c r="F65" s="17" t="s">
        <v>41</v>
      </c>
      <c r="G65" s="17" t="s">
        <v>41</v>
      </c>
      <c r="H65" s="17" t="s">
        <v>41</v>
      </c>
    </row>
    <row r="66" spans="1:11" x14ac:dyDescent="0.25">
      <c r="A66" s="29" t="s">
        <v>57</v>
      </c>
      <c r="B66" s="34" t="s">
        <v>41</v>
      </c>
      <c r="C66" s="34">
        <v>207</v>
      </c>
      <c r="D66" s="17" t="s">
        <v>41</v>
      </c>
      <c r="E66" s="17" t="s">
        <v>41</v>
      </c>
      <c r="F66" s="17" t="s">
        <v>41</v>
      </c>
      <c r="G66" s="17" t="s">
        <v>41</v>
      </c>
      <c r="H66" s="17" t="s">
        <v>41</v>
      </c>
    </row>
    <row r="67" spans="1:11" x14ac:dyDescent="0.25">
      <c r="A67" s="29" t="s">
        <v>59</v>
      </c>
      <c r="B67" s="34" t="s">
        <v>41</v>
      </c>
      <c r="C67" s="34">
        <f>D19</f>
        <v>28433608</v>
      </c>
      <c r="D67" s="17" t="s">
        <v>41</v>
      </c>
      <c r="E67" s="17" t="s">
        <v>41</v>
      </c>
      <c r="F67" s="17" t="s">
        <v>41</v>
      </c>
      <c r="G67" s="17" t="s">
        <v>41</v>
      </c>
      <c r="H67" s="17" t="s">
        <v>41</v>
      </c>
    </row>
    <row r="68" spans="1:11" ht="47.25" x14ac:dyDescent="0.25">
      <c r="A68" s="29" t="s">
        <v>58</v>
      </c>
      <c r="B68" s="34" t="s">
        <v>41</v>
      </c>
      <c r="C68" s="39">
        <f>C67/12/C60</f>
        <v>3057.3772043010754</v>
      </c>
      <c r="D68" s="17" t="s">
        <v>41</v>
      </c>
      <c r="E68" s="17" t="s">
        <v>41</v>
      </c>
      <c r="F68" s="17" t="s">
        <v>41</v>
      </c>
      <c r="G68" s="17" t="s">
        <v>41</v>
      </c>
      <c r="H68" s="17" t="s">
        <v>41</v>
      </c>
    </row>
    <row r="69" spans="1:11" x14ac:dyDescent="0.25">
      <c r="A69" s="29" t="s">
        <v>52</v>
      </c>
      <c r="B69" s="34" t="s">
        <v>41</v>
      </c>
      <c r="C69" s="34">
        <v>14700</v>
      </c>
      <c r="D69" s="17" t="s">
        <v>41</v>
      </c>
      <c r="E69" s="17" t="s">
        <v>41</v>
      </c>
      <c r="F69" s="17" t="s">
        <v>41</v>
      </c>
      <c r="G69" s="17" t="s">
        <v>41</v>
      </c>
      <c r="H69" s="17" t="s">
        <v>41</v>
      </c>
      <c r="I69" s="21">
        <f t="shared" ref="I69:I74" si="4">C69*C61</f>
        <v>73500</v>
      </c>
      <c r="J69" s="21">
        <v>12</v>
      </c>
      <c r="K69" s="21">
        <f t="shared" ref="K69:K74" si="5">I69*J69</f>
        <v>882000</v>
      </c>
    </row>
    <row r="70" spans="1:11" ht="31.5" x14ac:dyDescent="0.25">
      <c r="A70" s="29" t="s">
        <v>53</v>
      </c>
      <c r="B70" s="34" t="s">
        <v>41</v>
      </c>
      <c r="C70" s="34">
        <v>5650</v>
      </c>
      <c r="D70" s="17" t="s">
        <v>41</v>
      </c>
      <c r="E70" s="17" t="s">
        <v>41</v>
      </c>
      <c r="F70" s="17" t="s">
        <v>41</v>
      </c>
      <c r="G70" s="17" t="s">
        <v>41</v>
      </c>
      <c r="H70" s="17" t="s">
        <v>41</v>
      </c>
      <c r="I70" s="21">
        <f t="shared" si="4"/>
        <v>141250</v>
      </c>
      <c r="J70" s="21">
        <v>12</v>
      </c>
      <c r="K70" s="21">
        <f t="shared" si="5"/>
        <v>1695000</v>
      </c>
    </row>
    <row r="71" spans="1:11" x14ac:dyDescent="0.25">
      <c r="A71" s="29" t="s">
        <v>54</v>
      </c>
      <c r="B71" s="34" t="s">
        <v>41</v>
      </c>
      <c r="C71" s="34">
        <v>11700</v>
      </c>
      <c r="D71" s="17" t="s">
        <v>41</v>
      </c>
      <c r="E71" s="17" t="s">
        <v>41</v>
      </c>
      <c r="F71" s="17" t="s">
        <v>41</v>
      </c>
      <c r="G71" s="17" t="s">
        <v>41</v>
      </c>
      <c r="H71" s="17" t="s">
        <v>41</v>
      </c>
      <c r="I71" s="21">
        <f t="shared" si="4"/>
        <v>1377675</v>
      </c>
      <c r="J71" s="21">
        <v>13</v>
      </c>
      <c r="K71" s="21">
        <f t="shared" si="5"/>
        <v>17909775</v>
      </c>
    </row>
    <row r="72" spans="1:11" x14ac:dyDescent="0.25">
      <c r="A72" s="29" t="s">
        <v>55</v>
      </c>
      <c r="B72" s="34" t="s">
        <v>41</v>
      </c>
      <c r="C72" s="34">
        <v>5500</v>
      </c>
      <c r="D72" s="17" t="s">
        <v>41</v>
      </c>
      <c r="E72" s="17" t="s">
        <v>41</v>
      </c>
      <c r="F72" s="17" t="s">
        <v>41</v>
      </c>
      <c r="G72" s="17" t="s">
        <v>41</v>
      </c>
      <c r="H72" s="17" t="s">
        <v>41</v>
      </c>
      <c r="I72" s="21">
        <f t="shared" si="4"/>
        <v>1545500</v>
      </c>
      <c r="J72" s="21">
        <v>13</v>
      </c>
      <c r="K72" s="21">
        <f t="shared" si="5"/>
        <v>20091500</v>
      </c>
    </row>
    <row r="73" spans="1:11" x14ac:dyDescent="0.25">
      <c r="A73" s="29" t="s">
        <v>56</v>
      </c>
      <c r="B73" s="34" t="s">
        <v>41</v>
      </c>
      <c r="C73" s="34">
        <v>5000</v>
      </c>
      <c r="D73" s="17" t="s">
        <v>41</v>
      </c>
      <c r="E73" s="17" t="s">
        <v>41</v>
      </c>
      <c r="F73" s="17" t="s">
        <v>41</v>
      </c>
      <c r="G73" s="17" t="s">
        <v>41</v>
      </c>
      <c r="H73" s="17" t="s">
        <v>41</v>
      </c>
      <c r="I73" s="21">
        <f t="shared" si="4"/>
        <v>696250</v>
      </c>
      <c r="J73" s="21">
        <v>12</v>
      </c>
      <c r="K73" s="21">
        <f t="shared" si="5"/>
        <v>8355000</v>
      </c>
    </row>
    <row r="74" spans="1:11" x14ac:dyDescent="0.25">
      <c r="A74" s="29" t="s">
        <v>57</v>
      </c>
      <c r="B74" s="34" t="s">
        <v>41</v>
      </c>
      <c r="C74" s="34">
        <v>5200</v>
      </c>
      <c r="D74" s="17" t="s">
        <v>41</v>
      </c>
      <c r="E74" s="17" t="s">
        <v>41</v>
      </c>
      <c r="F74" s="17" t="s">
        <v>41</v>
      </c>
      <c r="G74" s="17" t="s">
        <v>41</v>
      </c>
      <c r="H74" s="17" t="s">
        <v>41</v>
      </c>
      <c r="I74" s="21">
        <f t="shared" si="4"/>
        <v>1076400</v>
      </c>
      <c r="J74" s="21">
        <v>12</v>
      </c>
      <c r="K74" s="21">
        <f t="shared" si="5"/>
        <v>12916800</v>
      </c>
    </row>
    <row r="75" spans="1:11" ht="31.5" customHeight="1" x14ac:dyDescent="0.25">
      <c r="A75" s="84" t="s">
        <v>73</v>
      </c>
      <c r="B75" s="84"/>
      <c r="C75" s="84"/>
      <c r="D75" s="84"/>
      <c r="E75" s="84"/>
      <c r="F75" s="84"/>
      <c r="G75" s="84"/>
      <c r="H75" s="84"/>
      <c r="I75" s="21">
        <f>SUM(I69:I74)</f>
        <v>4910575</v>
      </c>
      <c r="J75" s="21">
        <v>12</v>
      </c>
      <c r="K75" s="21">
        <f>SUM(K69:K74)</f>
        <v>61850075</v>
      </c>
    </row>
    <row r="76" spans="1:11" x14ac:dyDescent="0.25">
      <c r="A76" s="68" t="s">
        <v>74</v>
      </c>
      <c r="B76" s="68"/>
      <c r="C76" s="68"/>
      <c r="D76" s="68"/>
      <c r="E76" s="68"/>
      <c r="F76" s="68"/>
      <c r="G76" s="68"/>
      <c r="H76" s="68"/>
    </row>
    <row r="78" spans="1:11" x14ac:dyDescent="0.25">
      <c r="A78" s="31" t="s">
        <v>65</v>
      </c>
    </row>
    <row r="79" spans="1:11" ht="31.5" x14ac:dyDescent="0.25">
      <c r="A79" s="31" t="s">
        <v>66</v>
      </c>
    </row>
    <row r="80" spans="1:11" x14ac:dyDescent="0.25">
      <c r="A80" s="68" t="s">
        <v>67</v>
      </c>
      <c r="B80" s="68"/>
      <c r="C80" s="68"/>
      <c r="D80" s="68"/>
      <c r="E80" s="68"/>
      <c r="F80" s="68"/>
      <c r="G80" s="68"/>
      <c r="H80" s="68"/>
    </row>
  </sheetData>
  <mergeCells count="16">
    <mergeCell ref="J17:M17"/>
    <mergeCell ref="A47:H47"/>
    <mergeCell ref="A59:H59"/>
    <mergeCell ref="A80:H80"/>
    <mergeCell ref="A1:H1"/>
    <mergeCell ref="A2:H2"/>
    <mergeCell ref="A3:H3"/>
    <mergeCell ref="A4:H4"/>
    <mergeCell ref="A5:A7"/>
    <mergeCell ref="B5:B7"/>
    <mergeCell ref="C5:C7"/>
    <mergeCell ref="D5:H5"/>
    <mergeCell ref="D6:D7"/>
    <mergeCell ref="A75:H75"/>
    <mergeCell ref="A76:H76"/>
    <mergeCell ref="E6:H6"/>
  </mergeCells>
  <phoneticPr fontId="0" type="noConversion"/>
  <pageMargins left="0.7" right="0.7" top="0.75" bottom="0.75" header="0.3" footer="0.3"/>
  <pageSetup paperSize="9" scale="63" orientation="portrait" r:id="rId1"/>
  <rowBreaks count="1" manualBreakCount="1">
    <brk id="46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0"/>
  <sheetViews>
    <sheetView view="pageBreakPreview" zoomScale="6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71" sqref="C71"/>
    </sheetView>
  </sheetViews>
  <sheetFormatPr defaultRowHeight="15.75" x14ac:dyDescent="0.25"/>
  <cols>
    <col min="1" max="1" width="36.5703125" style="32" customWidth="1"/>
    <col min="2" max="2" width="15.140625" style="38" customWidth="1"/>
    <col min="3" max="3" width="14" style="21" customWidth="1"/>
    <col min="4" max="4" width="16.42578125" style="21" customWidth="1"/>
    <col min="5" max="5" width="13" style="21" customWidth="1"/>
    <col min="6" max="6" width="11.7109375" style="21" customWidth="1"/>
    <col min="7" max="7" width="13" style="21" customWidth="1"/>
    <col min="8" max="8" width="14.5703125" style="21" customWidth="1"/>
    <col min="9" max="9" width="9.85546875" style="21" bestFit="1" customWidth="1"/>
    <col min="10" max="10" width="15.7109375" style="21" customWidth="1"/>
    <col min="11" max="11" width="11.140625" style="21" bestFit="1" customWidth="1"/>
    <col min="12" max="12" width="9.28515625" style="21" bestFit="1" customWidth="1"/>
    <col min="13" max="13" width="9.140625" style="21"/>
    <col min="14" max="14" width="11.85546875" style="21" customWidth="1"/>
    <col min="15" max="15" width="9.140625" style="21"/>
    <col min="16" max="16" width="13.5703125" style="21" customWidth="1"/>
    <col min="17" max="16384" width="9.140625" style="1"/>
  </cols>
  <sheetData>
    <row r="1" spans="1:16" x14ac:dyDescent="0.25">
      <c r="A1" s="69" t="s">
        <v>5</v>
      </c>
      <c r="B1" s="69"/>
      <c r="C1" s="69"/>
      <c r="D1" s="69"/>
      <c r="E1" s="69"/>
      <c r="F1" s="69"/>
      <c r="G1" s="69"/>
      <c r="H1" s="69"/>
    </row>
    <row r="2" spans="1:16" x14ac:dyDescent="0.25">
      <c r="A2" s="69" t="s">
        <v>6</v>
      </c>
      <c r="B2" s="69"/>
      <c r="C2" s="69"/>
      <c r="D2" s="69"/>
      <c r="E2" s="69"/>
      <c r="F2" s="69"/>
      <c r="G2" s="69"/>
      <c r="H2" s="69"/>
    </row>
    <row r="3" spans="1:16" x14ac:dyDescent="0.25">
      <c r="A3" s="69" t="s">
        <v>82</v>
      </c>
      <c r="B3" s="69"/>
      <c r="C3" s="69"/>
      <c r="D3" s="69"/>
      <c r="E3" s="69"/>
      <c r="F3" s="69"/>
      <c r="G3" s="69"/>
      <c r="H3" s="69"/>
    </row>
    <row r="4" spans="1:16" x14ac:dyDescent="0.25">
      <c r="A4" s="70" t="s">
        <v>7</v>
      </c>
      <c r="B4" s="70"/>
      <c r="C4" s="70"/>
      <c r="D4" s="70"/>
      <c r="E4" s="70"/>
      <c r="F4" s="70"/>
      <c r="G4" s="70"/>
      <c r="H4" s="70"/>
    </row>
    <row r="5" spans="1:16" s="11" customFormat="1" x14ac:dyDescent="0.25">
      <c r="A5" s="71" t="s">
        <v>0</v>
      </c>
      <c r="B5" s="74" t="s">
        <v>1</v>
      </c>
      <c r="C5" s="77" t="s">
        <v>76</v>
      </c>
      <c r="D5" s="80" t="s">
        <v>3</v>
      </c>
      <c r="E5" s="81"/>
      <c r="F5" s="81"/>
      <c r="G5" s="81"/>
      <c r="H5" s="82"/>
      <c r="I5" s="22"/>
      <c r="J5" s="22"/>
      <c r="K5" s="22"/>
      <c r="L5" s="22"/>
      <c r="M5" s="22"/>
      <c r="N5" s="22"/>
      <c r="O5" s="22"/>
      <c r="P5" s="22"/>
    </row>
    <row r="6" spans="1:16" s="11" customFormat="1" ht="15.75" customHeight="1" x14ac:dyDescent="0.25">
      <c r="A6" s="72"/>
      <c r="B6" s="75"/>
      <c r="C6" s="78"/>
      <c r="D6" s="83" t="s">
        <v>27</v>
      </c>
      <c r="E6" s="85" t="s">
        <v>4</v>
      </c>
      <c r="F6" s="85"/>
      <c r="G6" s="85"/>
      <c r="H6" s="85"/>
      <c r="I6" s="22"/>
      <c r="J6" s="22"/>
      <c r="K6" s="22"/>
      <c r="L6" s="22"/>
      <c r="M6" s="22"/>
      <c r="N6" s="22"/>
      <c r="O6" s="22"/>
      <c r="P6" s="22"/>
    </row>
    <row r="7" spans="1:16" s="5" customFormat="1" ht="35.25" customHeight="1" x14ac:dyDescent="0.25">
      <c r="A7" s="73"/>
      <c r="B7" s="76"/>
      <c r="C7" s="79"/>
      <c r="D7" s="83"/>
      <c r="E7" s="25">
        <v>1</v>
      </c>
      <c r="F7" s="25">
        <v>2</v>
      </c>
      <c r="G7" s="25">
        <v>3</v>
      </c>
      <c r="H7" s="25">
        <v>4</v>
      </c>
      <c r="I7" s="23"/>
      <c r="J7" s="23"/>
      <c r="K7" s="23"/>
      <c r="L7" s="23"/>
      <c r="M7" s="23"/>
      <c r="N7" s="23"/>
      <c r="O7" s="23"/>
      <c r="P7" s="23"/>
    </row>
    <row r="8" spans="1:16" s="19" customFormat="1" x14ac:dyDescent="0.25">
      <c r="A8" s="26" t="s">
        <v>8</v>
      </c>
      <c r="B8" s="36">
        <f>B9+B12+B15+B13+B14+B16</f>
        <v>81730421.239999995</v>
      </c>
      <c r="C8" s="27">
        <f>C9+C12+C15+C13+C14+C16</f>
        <v>50146011</v>
      </c>
      <c r="D8" s="25">
        <f>D9+D12+D13+D14+D15+D16</f>
        <v>50146011</v>
      </c>
      <c r="E8" s="25">
        <f>E9+E12+E13+E14+E15+E16</f>
        <v>30377611</v>
      </c>
      <c r="F8" s="25">
        <f>F9+F12+F13+F14+F15+F16</f>
        <v>6618601</v>
      </c>
      <c r="G8" s="25">
        <f>G9+G12+G13+G14+G15+G16</f>
        <v>6563441</v>
      </c>
      <c r="H8" s="25">
        <f>H9+H12+H13+H14+H15+H16</f>
        <v>6586358</v>
      </c>
      <c r="I8" s="23"/>
      <c r="J8" s="23"/>
      <c r="K8" s="23"/>
      <c r="L8" s="23"/>
      <c r="M8" s="23"/>
      <c r="N8" s="23"/>
      <c r="O8" s="23"/>
      <c r="P8" s="23"/>
    </row>
    <row r="9" spans="1:16" s="20" customFormat="1" ht="47.25" x14ac:dyDescent="0.25">
      <c r="A9" s="28" t="s">
        <v>34</v>
      </c>
      <c r="B9" s="37">
        <v>19167269.02</v>
      </c>
      <c r="C9" s="18">
        <f>D9</f>
        <v>19200000</v>
      </c>
      <c r="D9" s="33">
        <f t="shared" ref="D9:D16" si="0">E9+F9+G9+H9</f>
        <v>19200000</v>
      </c>
      <c r="E9" s="33">
        <f>E10+E11</f>
        <v>4800000</v>
      </c>
      <c r="F9" s="33">
        <f>F10+F11</f>
        <v>4800000</v>
      </c>
      <c r="G9" s="33">
        <f>G10+G11</f>
        <v>4800000</v>
      </c>
      <c r="H9" s="33">
        <f>H10+H11</f>
        <v>4800000</v>
      </c>
      <c r="I9" s="24"/>
      <c r="J9" s="24"/>
      <c r="K9" s="24"/>
      <c r="L9" s="24"/>
      <c r="M9" s="24"/>
      <c r="N9" s="24"/>
      <c r="O9" s="24"/>
      <c r="P9" s="24"/>
    </row>
    <row r="10" spans="1:16" s="20" customFormat="1" x14ac:dyDescent="0.25">
      <c r="A10" s="28" t="s">
        <v>80</v>
      </c>
      <c r="B10" s="37"/>
      <c r="C10" s="18"/>
      <c r="D10" s="33">
        <f t="shared" si="0"/>
        <v>19200000</v>
      </c>
      <c r="E10" s="33">
        <v>4800000</v>
      </c>
      <c r="F10" s="33">
        <v>4800000</v>
      </c>
      <c r="G10" s="33">
        <v>4800000</v>
      </c>
      <c r="H10" s="33">
        <v>4800000</v>
      </c>
      <c r="I10" s="24"/>
      <c r="J10" s="24"/>
      <c r="K10" s="24"/>
      <c r="L10" s="24"/>
      <c r="M10" s="24"/>
      <c r="N10" s="24"/>
      <c r="O10" s="24"/>
      <c r="P10" s="24"/>
    </row>
    <row r="11" spans="1:16" s="20" customFormat="1" x14ac:dyDescent="0.25">
      <c r="A11" s="28" t="s">
        <v>81</v>
      </c>
      <c r="B11" s="37"/>
      <c r="C11" s="18"/>
      <c r="D11" s="18">
        <f t="shared" si="0"/>
        <v>0</v>
      </c>
      <c r="E11" s="18"/>
      <c r="F11" s="18"/>
      <c r="G11" s="18"/>
      <c r="H11" s="18"/>
      <c r="I11" s="24"/>
      <c r="J11" s="24"/>
      <c r="K11" s="24"/>
      <c r="L11" s="24"/>
      <c r="M11" s="24"/>
      <c r="N11" s="24"/>
      <c r="O11" s="24"/>
      <c r="P11" s="24"/>
    </row>
    <row r="12" spans="1:16" s="20" customFormat="1" x14ac:dyDescent="0.25">
      <c r="A12" s="28" t="s">
        <v>35</v>
      </c>
      <c r="B12" s="37">
        <v>33828853.219999999</v>
      </c>
      <c r="C12" s="18">
        <f>D12</f>
        <v>9728422</v>
      </c>
      <c r="D12" s="18">
        <f t="shared" si="0"/>
        <v>9728422</v>
      </c>
      <c r="E12" s="18">
        <v>9728422</v>
      </c>
      <c r="F12" s="18"/>
      <c r="G12" s="18"/>
      <c r="H12" s="18"/>
      <c r="I12" s="24"/>
      <c r="J12" s="24"/>
      <c r="K12" s="24"/>
      <c r="L12" s="24"/>
      <c r="M12" s="24"/>
      <c r="N12" s="24"/>
      <c r="O12" s="24"/>
      <c r="P12" s="24"/>
    </row>
    <row r="13" spans="1:16" s="20" customFormat="1" x14ac:dyDescent="0.25">
      <c r="A13" s="28" t="s">
        <v>72</v>
      </c>
      <c r="B13" s="37">
        <v>2033781</v>
      </c>
      <c r="C13" s="18">
        <f>D13</f>
        <v>0</v>
      </c>
      <c r="D13" s="18">
        <f t="shared" si="0"/>
        <v>0</v>
      </c>
      <c r="E13" s="18"/>
      <c r="F13" s="18"/>
      <c r="G13" s="18"/>
      <c r="H13" s="18"/>
      <c r="I13" s="24"/>
      <c r="J13" s="24"/>
      <c r="K13" s="24"/>
      <c r="L13" s="24"/>
      <c r="M13" s="24"/>
      <c r="N13" s="24"/>
      <c r="O13" s="24"/>
      <c r="P13" s="24"/>
    </row>
    <row r="14" spans="1:16" s="20" customFormat="1" x14ac:dyDescent="0.25">
      <c r="A14" s="28" t="s">
        <v>68</v>
      </c>
      <c r="B14" s="37">
        <v>2945551.87</v>
      </c>
      <c r="C14" s="18">
        <f>D14</f>
        <v>10623</v>
      </c>
      <c r="D14" s="18">
        <f t="shared" si="0"/>
        <v>10623</v>
      </c>
      <c r="E14" s="18">
        <v>10623</v>
      </c>
      <c r="F14" s="18"/>
      <c r="G14" s="18"/>
      <c r="H14" s="18"/>
      <c r="I14" s="24"/>
      <c r="J14" s="24"/>
      <c r="K14" s="24"/>
      <c r="L14" s="24"/>
      <c r="M14" s="24"/>
      <c r="N14" s="24"/>
      <c r="O14" s="24"/>
      <c r="P14" s="24"/>
    </row>
    <row r="15" spans="1:16" s="20" customFormat="1" ht="31.5" x14ac:dyDescent="0.25">
      <c r="A15" s="28" t="s">
        <v>36</v>
      </c>
      <c r="B15" s="37">
        <v>23330686.710000001</v>
      </c>
      <c r="C15" s="18">
        <f>D15</f>
        <v>20837666</v>
      </c>
      <c r="D15" s="18">
        <f t="shared" si="0"/>
        <v>20837666</v>
      </c>
      <c r="E15" s="18">
        <v>15739966</v>
      </c>
      <c r="F15" s="18">
        <v>1743001</v>
      </c>
      <c r="G15" s="18">
        <v>1687841</v>
      </c>
      <c r="H15" s="18">
        <v>1666858</v>
      </c>
      <c r="I15" s="24"/>
      <c r="J15" s="24"/>
      <c r="K15" s="24"/>
      <c r="L15" s="24"/>
      <c r="M15" s="24"/>
      <c r="N15" s="24"/>
      <c r="O15" s="24"/>
      <c r="P15" s="24"/>
    </row>
    <row r="16" spans="1:16" s="20" customFormat="1" x14ac:dyDescent="0.25">
      <c r="A16" s="28" t="s">
        <v>75</v>
      </c>
      <c r="B16" s="37">
        <v>424279.42</v>
      </c>
      <c r="C16" s="18">
        <f>D16</f>
        <v>369300</v>
      </c>
      <c r="D16" s="18">
        <f t="shared" si="0"/>
        <v>369300</v>
      </c>
      <c r="E16" s="18">
        <v>98600</v>
      </c>
      <c r="F16" s="18">
        <v>75600</v>
      </c>
      <c r="G16" s="18">
        <v>75600</v>
      </c>
      <c r="H16" s="18">
        <v>119500</v>
      </c>
      <c r="I16" s="24"/>
      <c r="J16" s="24"/>
      <c r="K16" s="24"/>
      <c r="L16" s="24"/>
      <c r="M16" s="24"/>
      <c r="N16" s="24"/>
      <c r="O16" s="24"/>
      <c r="P16" s="24"/>
    </row>
    <row r="17" spans="1:16" s="5" customFormat="1" x14ac:dyDescent="0.25">
      <c r="A17" s="26" t="s">
        <v>9</v>
      </c>
      <c r="B17" s="36">
        <f t="shared" ref="B17:H17" si="1">B19+B21+B23+B27+B30+B38+B39+B42+B26+B32+B41+B40</f>
        <v>81212567.680000007</v>
      </c>
      <c r="C17" s="27">
        <f t="shared" si="1"/>
        <v>50146011</v>
      </c>
      <c r="D17" s="25">
        <f t="shared" si="1"/>
        <v>50146011</v>
      </c>
      <c r="E17" s="25">
        <f t="shared" si="1"/>
        <v>30377611</v>
      </c>
      <c r="F17" s="25">
        <f t="shared" si="1"/>
        <v>6618601</v>
      </c>
      <c r="G17" s="25">
        <f t="shared" si="1"/>
        <v>6563441</v>
      </c>
      <c r="H17" s="25">
        <f t="shared" si="1"/>
        <v>6586358</v>
      </c>
      <c r="I17" s="23"/>
      <c r="J17" s="65"/>
      <c r="K17" s="65"/>
      <c r="L17" s="65"/>
      <c r="M17" s="65"/>
      <c r="N17" s="23"/>
      <c r="O17" s="23"/>
      <c r="P17" s="23"/>
    </row>
    <row r="18" spans="1:16" s="2" customFormat="1" x14ac:dyDescent="0.25">
      <c r="A18" s="29" t="s">
        <v>10</v>
      </c>
      <c r="B18" s="37"/>
      <c r="C18" s="18"/>
      <c r="D18" s="18"/>
      <c r="E18" s="18"/>
      <c r="F18" s="18"/>
      <c r="G18" s="18"/>
      <c r="H18" s="18"/>
      <c r="I18" s="24"/>
      <c r="J18" s="24"/>
      <c r="K18" s="24"/>
      <c r="L18" s="24"/>
      <c r="M18" s="24"/>
      <c r="N18" s="24"/>
      <c r="O18" s="24"/>
      <c r="P18" s="24"/>
    </row>
    <row r="19" spans="1:16" s="2" customFormat="1" x14ac:dyDescent="0.25">
      <c r="A19" s="28" t="s">
        <v>11</v>
      </c>
      <c r="B19" s="37">
        <v>58333708.350000001</v>
      </c>
      <c r="C19" s="18">
        <f>D19</f>
        <v>29663150</v>
      </c>
      <c r="D19" s="18">
        <f t="shared" ref="D19:D45" si="2">E19+F19+G19+H19</f>
        <v>29663150</v>
      </c>
      <c r="E19" s="18">
        <v>16447100</v>
      </c>
      <c r="F19" s="18">
        <v>4389700</v>
      </c>
      <c r="G19" s="18">
        <v>4389700</v>
      </c>
      <c r="H19" s="18">
        <v>4436650</v>
      </c>
      <c r="I19" s="24"/>
      <c r="J19" s="24"/>
      <c r="K19" s="24"/>
      <c r="L19" s="24"/>
      <c r="M19" s="24"/>
      <c r="N19" s="24"/>
      <c r="O19" s="24"/>
      <c r="P19" s="24"/>
    </row>
    <row r="20" spans="1:16" s="2" customFormat="1" ht="31.5" x14ac:dyDescent="0.25">
      <c r="A20" s="29" t="s">
        <v>12</v>
      </c>
      <c r="B20" s="37"/>
      <c r="C20" s="18">
        <f t="shared" ref="C20:C45" si="3">D20</f>
        <v>5552950</v>
      </c>
      <c r="D20" s="18">
        <f t="shared" si="2"/>
        <v>5552950</v>
      </c>
      <c r="E20" s="18">
        <v>3015100</v>
      </c>
      <c r="F20" s="18">
        <v>840600</v>
      </c>
      <c r="G20" s="18">
        <v>840600</v>
      </c>
      <c r="H20" s="18">
        <v>856650</v>
      </c>
      <c r="I20" s="24"/>
      <c r="J20" s="24"/>
      <c r="K20" s="24"/>
      <c r="L20" s="24"/>
      <c r="M20" s="24"/>
      <c r="N20" s="24"/>
      <c r="O20" s="24"/>
      <c r="P20" s="24"/>
    </row>
    <row r="21" spans="1:16" s="2" customFormat="1" ht="31.5" x14ac:dyDescent="0.25">
      <c r="A21" s="28" t="s">
        <v>13</v>
      </c>
      <c r="B21" s="37">
        <v>2729730.65</v>
      </c>
      <c r="C21" s="18">
        <f t="shared" si="3"/>
        <v>1678899</v>
      </c>
      <c r="D21" s="18">
        <f t="shared" si="2"/>
        <v>1678899</v>
      </c>
      <c r="E21" s="18">
        <v>718899</v>
      </c>
      <c r="F21" s="18">
        <v>320000</v>
      </c>
      <c r="G21" s="18">
        <v>320000</v>
      </c>
      <c r="H21" s="18">
        <v>320000</v>
      </c>
      <c r="I21" s="24"/>
      <c r="J21" s="24"/>
      <c r="K21" s="24"/>
      <c r="L21" s="24"/>
      <c r="M21" s="24"/>
      <c r="N21" s="24"/>
      <c r="O21" s="24"/>
      <c r="P21" s="24"/>
    </row>
    <row r="22" spans="1:16" s="2" customFormat="1" ht="31.5" x14ac:dyDescent="0.25">
      <c r="A22" s="29" t="s">
        <v>14</v>
      </c>
      <c r="B22" s="37"/>
      <c r="C22" s="18">
        <f t="shared" si="3"/>
        <v>0</v>
      </c>
      <c r="D22" s="18">
        <f t="shared" si="2"/>
        <v>0</v>
      </c>
      <c r="E22" s="18"/>
      <c r="F22" s="18"/>
      <c r="G22" s="18"/>
      <c r="H22" s="18"/>
      <c r="I22" s="24"/>
      <c r="J22" s="24"/>
      <c r="K22" s="24"/>
      <c r="L22" s="24"/>
      <c r="M22" s="24"/>
      <c r="N22" s="24"/>
      <c r="O22" s="24"/>
      <c r="P22" s="24"/>
    </row>
    <row r="23" spans="1:16" s="2" customFormat="1" ht="47.25" x14ac:dyDescent="0.25">
      <c r="A23" s="28" t="s">
        <v>15</v>
      </c>
      <c r="B23" s="37">
        <v>2038059.28</v>
      </c>
      <c r="C23" s="18">
        <f t="shared" si="3"/>
        <v>1962450</v>
      </c>
      <c r="D23" s="18">
        <f t="shared" si="2"/>
        <v>1962450</v>
      </c>
      <c r="E23" s="18">
        <v>1333450</v>
      </c>
      <c r="F23" s="18">
        <v>443000</v>
      </c>
      <c r="G23" s="18">
        <v>93000</v>
      </c>
      <c r="H23" s="18">
        <v>93000</v>
      </c>
      <c r="I23" s="24"/>
      <c r="J23" s="24"/>
      <c r="K23" s="24"/>
      <c r="L23" s="24"/>
      <c r="M23" s="24"/>
      <c r="N23" s="24"/>
      <c r="O23" s="24"/>
      <c r="P23" s="24"/>
    </row>
    <row r="24" spans="1:16" s="2" customFormat="1" ht="31.5" x14ac:dyDescent="0.25">
      <c r="A24" s="29" t="s">
        <v>16</v>
      </c>
      <c r="B24" s="37"/>
      <c r="C24" s="18">
        <f t="shared" si="3"/>
        <v>0</v>
      </c>
      <c r="D24" s="18">
        <f t="shared" si="2"/>
        <v>0</v>
      </c>
      <c r="E24" s="18"/>
      <c r="F24" s="18"/>
      <c r="G24" s="18"/>
      <c r="H24" s="18"/>
      <c r="I24" s="24"/>
      <c r="J24" s="24"/>
      <c r="K24" s="24"/>
      <c r="L24" s="24"/>
      <c r="M24" s="24"/>
      <c r="N24" s="24"/>
      <c r="O24" s="24"/>
      <c r="P24" s="24"/>
    </row>
    <row r="25" spans="1:16" s="2" customFormat="1" ht="63" x14ac:dyDescent="0.25">
      <c r="A25" s="29" t="s">
        <v>17</v>
      </c>
      <c r="B25" s="37"/>
      <c r="C25" s="18">
        <f t="shared" si="3"/>
        <v>0</v>
      </c>
      <c r="D25" s="18">
        <f t="shared" si="2"/>
        <v>0</v>
      </c>
      <c r="E25" s="18"/>
      <c r="F25" s="18"/>
      <c r="G25" s="18"/>
      <c r="H25" s="18"/>
      <c r="I25" s="24"/>
      <c r="J25" s="24"/>
      <c r="K25" s="24"/>
      <c r="L25" s="24"/>
      <c r="M25" s="24"/>
      <c r="N25" s="24"/>
      <c r="O25" s="24"/>
      <c r="P25" s="24"/>
    </row>
    <row r="26" spans="1:16" s="2" customFormat="1" ht="31.5" x14ac:dyDescent="0.25">
      <c r="A26" s="28" t="s">
        <v>71</v>
      </c>
      <c r="B26" s="37">
        <v>1692342.09</v>
      </c>
      <c r="C26" s="18">
        <f t="shared" si="3"/>
        <v>300000</v>
      </c>
      <c r="D26" s="18">
        <f t="shared" si="2"/>
        <v>300000</v>
      </c>
      <c r="E26" s="18">
        <v>250000</v>
      </c>
      <c r="F26" s="18">
        <v>30000</v>
      </c>
      <c r="G26" s="18">
        <v>20000</v>
      </c>
      <c r="H26" s="18"/>
      <c r="I26" s="24"/>
      <c r="J26" s="24"/>
      <c r="K26" s="24"/>
      <c r="L26" s="24"/>
      <c r="M26" s="24"/>
      <c r="N26" s="24"/>
      <c r="O26" s="24"/>
      <c r="P26" s="24"/>
    </row>
    <row r="27" spans="1:16" s="2" customFormat="1" ht="31.5" x14ac:dyDescent="0.25">
      <c r="A27" s="28" t="s">
        <v>18</v>
      </c>
      <c r="B27" s="37">
        <v>1472572.23</v>
      </c>
      <c r="C27" s="18">
        <f t="shared" si="3"/>
        <v>892262</v>
      </c>
      <c r="D27" s="18">
        <f t="shared" si="2"/>
        <v>892262</v>
      </c>
      <c r="E27" s="18">
        <v>676612</v>
      </c>
      <c r="F27" s="18">
        <v>72900</v>
      </c>
      <c r="G27" s="18">
        <v>72900</v>
      </c>
      <c r="H27" s="18">
        <v>69850</v>
      </c>
      <c r="I27" s="24"/>
      <c r="J27" s="24"/>
      <c r="K27" s="24"/>
      <c r="L27" s="24"/>
      <c r="M27" s="24"/>
      <c r="N27" s="24"/>
      <c r="O27" s="24"/>
      <c r="P27" s="24"/>
    </row>
    <row r="28" spans="1:16" s="2" customFormat="1" ht="47.25" x14ac:dyDescent="0.25">
      <c r="A28" s="29" t="s">
        <v>19</v>
      </c>
      <c r="B28" s="37"/>
      <c r="C28" s="18">
        <f t="shared" si="3"/>
        <v>0</v>
      </c>
      <c r="D28" s="18">
        <f t="shared" si="2"/>
        <v>0</v>
      </c>
      <c r="E28" s="18"/>
      <c r="F28" s="18"/>
      <c r="G28" s="18"/>
      <c r="H28" s="18"/>
      <c r="I28" s="24"/>
      <c r="J28" s="24"/>
      <c r="K28" s="24"/>
      <c r="L28" s="24"/>
      <c r="M28" s="24"/>
      <c r="N28" s="24"/>
      <c r="O28" s="24"/>
      <c r="P28" s="24"/>
    </row>
    <row r="29" spans="1:16" s="2" customFormat="1" x14ac:dyDescent="0.25">
      <c r="A29" s="29" t="s">
        <v>37</v>
      </c>
      <c r="B29" s="37"/>
      <c r="C29" s="18">
        <f t="shared" si="3"/>
        <v>0</v>
      </c>
      <c r="D29" s="18">
        <f t="shared" si="2"/>
        <v>0</v>
      </c>
      <c r="E29" s="18"/>
      <c r="F29" s="18"/>
      <c r="G29" s="18"/>
      <c r="H29" s="18"/>
      <c r="I29" s="24"/>
      <c r="J29" s="24"/>
      <c r="K29" s="24"/>
      <c r="L29" s="24"/>
      <c r="M29" s="24"/>
      <c r="N29" s="24"/>
      <c r="O29" s="24"/>
      <c r="P29" s="24"/>
    </row>
    <row r="30" spans="1:16" s="2" customFormat="1" x14ac:dyDescent="0.25">
      <c r="A30" s="28" t="s">
        <v>20</v>
      </c>
      <c r="B30" s="37">
        <v>54760.66</v>
      </c>
      <c r="C30" s="18">
        <f t="shared" si="3"/>
        <v>15400</v>
      </c>
      <c r="D30" s="18">
        <f t="shared" si="2"/>
        <v>15400</v>
      </c>
      <c r="E30" s="18">
        <v>15400</v>
      </c>
      <c r="F30" s="18"/>
      <c r="G30" s="18"/>
      <c r="H30" s="18"/>
      <c r="I30" s="24"/>
      <c r="J30" s="24"/>
      <c r="K30" s="24"/>
      <c r="L30" s="24"/>
      <c r="M30" s="24"/>
      <c r="N30" s="24"/>
      <c r="O30" s="24"/>
      <c r="P30" s="24"/>
    </row>
    <row r="31" spans="1:16" s="2" customFormat="1" ht="63" x14ac:dyDescent="0.25">
      <c r="A31" s="29" t="s">
        <v>69</v>
      </c>
      <c r="B31" s="37"/>
      <c r="C31" s="18">
        <f t="shared" si="3"/>
        <v>0</v>
      </c>
      <c r="D31" s="18">
        <f t="shared" si="2"/>
        <v>0</v>
      </c>
      <c r="E31" s="18"/>
      <c r="F31" s="18"/>
      <c r="G31" s="18"/>
      <c r="H31" s="18"/>
      <c r="I31" s="24"/>
      <c r="J31" s="24"/>
      <c r="K31" s="24"/>
      <c r="L31" s="24"/>
      <c r="M31" s="24"/>
      <c r="N31" s="24"/>
      <c r="O31" s="24"/>
      <c r="P31" s="24"/>
    </row>
    <row r="32" spans="1:16" s="2" customFormat="1" ht="31.5" x14ac:dyDescent="0.25">
      <c r="A32" s="28" t="s">
        <v>21</v>
      </c>
      <c r="B32" s="37">
        <f>B33+B34+B35+B36+B37</f>
        <v>6688293.9499999993</v>
      </c>
      <c r="C32" s="18">
        <f t="shared" si="3"/>
        <v>5897200</v>
      </c>
      <c r="D32" s="18">
        <f t="shared" si="2"/>
        <v>5897200</v>
      </c>
      <c r="E32" s="18">
        <f>E33+E34+E35+E36+E37</f>
        <v>1199500</v>
      </c>
      <c r="F32" s="18">
        <f>F33+F34+F35+F36+F37</f>
        <v>1363001</v>
      </c>
      <c r="G32" s="18">
        <f>G33+G34+G35+G36+G37</f>
        <v>1667841</v>
      </c>
      <c r="H32" s="18">
        <f>H33+H34+H35+H36+H37</f>
        <v>1666858</v>
      </c>
      <c r="I32" s="24"/>
      <c r="J32" s="24"/>
      <c r="K32" s="24"/>
      <c r="L32" s="24"/>
      <c r="M32" s="24"/>
      <c r="N32" s="24"/>
      <c r="O32" s="24"/>
      <c r="P32" s="24"/>
    </row>
    <row r="33" spans="1:16" s="2" customFormat="1" ht="31.5" x14ac:dyDescent="0.25">
      <c r="A33" s="29" t="s">
        <v>22</v>
      </c>
      <c r="B33" s="37">
        <v>105214.55</v>
      </c>
      <c r="C33" s="18">
        <f t="shared" si="3"/>
        <v>467300</v>
      </c>
      <c r="D33" s="18">
        <f t="shared" si="2"/>
        <v>467300</v>
      </c>
      <c r="E33" s="18">
        <v>104500</v>
      </c>
      <c r="F33" s="18">
        <v>91600</v>
      </c>
      <c r="G33" s="18"/>
      <c r="H33" s="18">
        <v>271200</v>
      </c>
      <c r="I33" s="24"/>
      <c r="J33" s="24"/>
      <c r="K33" s="24"/>
      <c r="L33" s="24"/>
      <c r="M33" s="24"/>
      <c r="N33" s="24"/>
      <c r="O33" s="24"/>
      <c r="P33" s="24"/>
    </row>
    <row r="34" spans="1:16" s="2" customFormat="1" ht="31.5" x14ac:dyDescent="0.25">
      <c r="A34" s="29" t="s">
        <v>23</v>
      </c>
      <c r="B34" s="37">
        <v>307213.06</v>
      </c>
      <c r="C34" s="18">
        <f t="shared" si="3"/>
        <v>294500</v>
      </c>
      <c r="D34" s="18">
        <f t="shared" si="2"/>
        <v>294500</v>
      </c>
      <c r="E34" s="18">
        <v>84500</v>
      </c>
      <c r="F34" s="18">
        <v>50000</v>
      </c>
      <c r="G34" s="18">
        <v>70000</v>
      </c>
      <c r="H34" s="18">
        <v>90000</v>
      </c>
      <c r="I34" s="24"/>
      <c r="J34" s="24"/>
      <c r="K34" s="24"/>
      <c r="L34" s="24"/>
      <c r="M34" s="24"/>
      <c r="N34" s="24"/>
      <c r="O34" s="24"/>
      <c r="P34" s="24"/>
    </row>
    <row r="35" spans="1:16" s="2" customFormat="1" ht="31.5" x14ac:dyDescent="0.25">
      <c r="A35" s="29" t="s">
        <v>24</v>
      </c>
      <c r="B35" s="37">
        <v>1620481.2</v>
      </c>
      <c r="C35" s="18">
        <f t="shared" si="3"/>
        <v>1950870</v>
      </c>
      <c r="D35" s="18">
        <f t="shared" si="2"/>
        <v>1950870</v>
      </c>
      <c r="E35" s="18">
        <v>505870</v>
      </c>
      <c r="F35" s="18">
        <v>505000</v>
      </c>
      <c r="G35" s="18">
        <v>390000</v>
      </c>
      <c r="H35" s="18">
        <v>550000</v>
      </c>
      <c r="I35" s="24"/>
      <c r="J35" s="24"/>
      <c r="K35" s="24"/>
      <c r="L35" s="24"/>
      <c r="M35" s="24"/>
      <c r="N35" s="24"/>
      <c r="O35" s="24"/>
      <c r="P35" s="24"/>
    </row>
    <row r="36" spans="1:16" s="2" customFormat="1" ht="31.5" x14ac:dyDescent="0.25">
      <c r="A36" s="29" t="s">
        <v>25</v>
      </c>
      <c r="B36" s="37">
        <v>986377.49</v>
      </c>
      <c r="C36" s="18">
        <f t="shared" si="3"/>
        <v>646200</v>
      </c>
      <c r="D36" s="18">
        <f t="shared" si="2"/>
        <v>646200</v>
      </c>
      <c r="E36" s="18">
        <v>413900</v>
      </c>
      <c r="F36" s="18"/>
      <c r="G36" s="18"/>
      <c r="H36" s="18">
        <v>232300</v>
      </c>
      <c r="I36" s="24"/>
      <c r="J36" s="24"/>
      <c r="K36" s="24"/>
      <c r="L36" s="24"/>
      <c r="M36" s="24"/>
      <c r="N36" s="24"/>
      <c r="O36" s="24"/>
      <c r="P36" s="24"/>
    </row>
    <row r="37" spans="1:16" s="2" customFormat="1" ht="31.5" x14ac:dyDescent="0.25">
      <c r="A37" s="29" t="s">
        <v>83</v>
      </c>
      <c r="B37" s="37">
        <v>3669007.65</v>
      </c>
      <c r="C37" s="18">
        <f t="shared" si="3"/>
        <v>2538330</v>
      </c>
      <c r="D37" s="18">
        <f t="shared" si="2"/>
        <v>2538330</v>
      </c>
      <c r="E37" s="18">
        <v>90730</v>
      </c>
      <c r="F37" s="18">
        <v>716401</v>
      </c>
      <c r="G37" s="18">
        <v>1207841</v>
      </c>
      <c r="H37" s="18">
        <v>523358</v>
      </c>
      <c r="I37" s="24"/>
      <c r="J37" s="24"/>
      <c r="K37" s="24"/>
      <c r="L37" s="24"/>
      <c r="M37" s="24"/>
      <c r="N37" s="24"/>
      <c r="O37" s="24"/>
      <c r="P37" s="24"/>
    </row>
    <row r="38" spans="1:16" s="2" customFormat="1" ht="31.5" x14ac:dyDescent="0.25">
      <c r="A38" s="28" t="s">
        <v>29</v>
      </c>
      <c r="B38" s="37">
        <v>32059.38</v>
      </c>
      <c r="C38" s="18">
        <f t="shared" si="3"/>
        <v>58500</v>
      </c>
      <c r="D38" s="18">
        <f t="shared" si="2"/>
        <v>58500</v>
      </c>
      <c r="E38" s="18">
        <v>58500</v>
      </c>
      <c r="F38" s="18"/>
      <c r="G38" s="18"/>
      <c r="H38" s="18"/>
      <c r="I38" s="24"/>
      <c r="J38" s="24"/>
      <c r="K38" s="24"/>
      <c r="L38" s="24"/>
      <c r="M38" s="24"/>
      <c r="N38" s="24"/>
      <c r="O38" s="24"/>
      <c r="P38" s="24"/>
    </row>
    <row r="39" spans="1:16" s="2" customFormat="1" x14ac:dyDescent="0.25">
      <c r="A39" s="28" t="s">
        <v>30</v>
      </c>
      <c r="B39" s="37">
        <v>350000</v>
      </c>
      <c r="C39" s="18">
        <f t="shared" si="3"/>
        <v>90000</v>
      </c>
      <c r="D39" s="18">
        <f t="shared" si="2"/>
        <v>90000</v>
      </c>
      <c r="E39" s="18">
        <v>90000</v>
      </c>
      <c r="F39" s="18"/>
      <c r="G39" s="18"/>
      <c r="H39" s="18"/>
      <c r="I39" s="24"/>
      <c r="J39" s="24"/>
      <c r="K39" s="24"/>
      <c r="L39" s="24"/>
      <c r="M39" s="24"/>
      <c r="N39" s="24"/>
      <c r="O39" s="24"/>
      <c r="P39" s="24"/>
    </row>
    <row r="40" spans="1:16" s="2" customFormat="1" x14ac:dyDescent="0.25">
      <c r="A40" s="28" t="s">
        <v>78</v>
      </c>
      <c r="B40" s="37">
        <v>30969.9</v>
      </c>
      <c r="C40" s="18">
        <f t="shared" si="3"/>
        <v>0</v>
      </c>
      <c r="D40" s="18">
        <f t="shared" si="2"/>
        <v>0</v>
      </c>
      <c r="E40" s="18"/>
      <c r="F40" s="18"/>
      <c r="G40" s="18"/>
      <c r="H40" s="18"/>
      <c r="I40" s="24"/>
      <c r="J40" s="24"/>
      <c r="K40" s="24"/>
      <c r="L40" s="24"/>
      <c r="M40" s="24"/>
      <c r="N40" s="24"/>
      <c r="O40" s="24"/>
      <c r="P40" s="24"/>
    </row>
    <row r="41" spans="1:16" s="2" customFormat="1" x14ac:dyDescent="0.25">
      <c r="A41" s="28" t="s">
        <v>70</v>
      </c>
      <c r="B41" s="37">
        <v>77577.95</v>
      </c>
      <c r="C41" s="18">
        <f t="shared" si="3"/>
        <v>55150</v>
      </c>
      <c r="D41" s="18">
        <f t="shared" si="2"/>
        <v>55150</v>
      </c>
      <c r="E41" s="18">
        <v>55150</v>
      </c>
      <c r="F41" s="18"/>
      <c r="G41" s="18"/>
      <c r="H41" s="18"/>
      <c r="I41" s="24"/>
      <c r="J41" s="24"/>
      <c r="K41" s="24"/>
      <c r="L41" s="24"/>
      <c r="M41" s="24"/>
      <c r="N41" s="24"/>
      <c r="O41" s="24"/>
      <c r="P41" s="24"/>
    </row>
    <row r="42" spans="1:16" s="2" customFormat="1" x14ac:dyDescent="0.25">
      <c r="A42" s="28" t="s">
        <v>31</v>
      </c>
      <c r="B42" s="37">
        <f>B43+B44+B45</f>
        <v>7712493.2400000002</v>
      </c>
      <c r="C42" s="18">
        <f t="shared" si="3"/>
        <v>9533000</v>
      </c>
      <c r="D42" s="18">
        <f t="shared" si="2"/>
        <v>9533000</v>
      </c>
      <c r="E42" s="18">
        <f>E43+E44+E45</f>
        <v>9533000</v>
      </c>
      <c r="F42" s="18">
        <f>F43+F44+F45</f>
        <v>0</v>
      </c>
      <c r="G42" s="18">
        <f>G43+G44+G45</f>
        <v>0</v>
      </c>
      <c r="H42" s="18">
        <f>H43+H44+H45</f>
        <v>0</v>
      </c>
      <c r="I42" s="24"/>
      <c r="J42" s="24"/>
      <c r="K42" s="24"/>
      <c r="L42" s="24"/>
      <c r="M42" s="24"/>
      <c r="N42" s="24"/>
      <c r="O42" s="24"/>
      <c r="P42" s="24"/>
    </row>
    <row r="43" spans="1:16" s="2" customFormat="1" ht="31.5" x14ac:dyDescent="0.25">
      <c r="A43" s="29" t="s">
        <v>32</v>
      </c>
      <c r="B43" s="37">
        <v>2153818.84</v>
      </c>
      <c r="C43" s="18">
        <f t="shared" si="3"/>
        <v>4700000</v>
      </c>
      <c r="D43" s="18">
        <f t="shared" si="2"/>
        <v>4700000</v>
      </c>
      <c r="E43" s="18">
        <v>4700000</v>
      </c>
      <c r="F43" s="18"/>
      <c r="G43" s="18"/>
      <c r="H43" s="18"/>
      <c r="I43" s="24"/>
      <c r="J43" s="24"/>
      <c r="K43" s="24"/>
      <c r="L43" s="24"/>
      <c r="M43" s="24"/>
      <c r="N43" s="24"/>
      <c r="O43" s="24"/>
      <c r="P43" s="24"/>
    </row>
    <row r="44" spans="1:16" s="2" customFormat="1" x14ac:dyDescent="0.25">
      <c r="A44" s="29" t="s">
        <v>33</v>
      </c>
      <c r="B44" s="37">
        <v>5558674.4000000004</v>
      </c>
      <c r="C44" s="18">
        <f t="shared" si="3"/>
        <v>4833000</v>
      </c>
      <c r="D44" s="18">
        <f t="shared" si="2"/>
        <v>4833000</v>
      </c>
      <c r="E44" s="18">
        <v>4833000</v>
      </c>
      <c r="F44" s="18"/>
      <c r="G44" s="18"/>
      <c r="H44" s="18"/>
      <c r="I44" s="24"/>
      <c r="J44" s="24"/>
      <c r="K44" s="24"/>
      <c r="L44" s="24"/>
      <c r="M44" s="24"/>
      <c r="N44" s="24"/>
      <c r="O44" s="24"/>
      <c r="P44" s="24"/>
    </row>
    <row r="45" spans="1:16" s="2" customFormat="1" ht="31.5" x14ac:dyDescent="0.25">
      <c r="A45" s="29" t="s">
        <v>77</v>
      </c>
      <c r="B45" s="37"/>
      <c r="C45" s="18">
        <f t="shared" si="3"/>
        <v>0</v>
      </c>
      <c r="D45" s="18">
        <f t="shared" si="2"/>
        <v>0</v>
      </c>
      <c r="E45" s="18"/>
      <c r="F45" s="18"/>
      <c r="G45" s="18"/>
      <c r="H45" s="18"/>
      <c r="I45" s="24"/>
      <c r="J45" s="24"/>
      <c r="K45" s="24"/>
      <c r="L45" s="24"/>
      <c r="M45" s="24"/>
      <c r="N45" s="24"/>
      <c r="O45" s="24"/>
      <c r="P45" s="24"/>
    </row>
    <row r="46" spans="1:16" s="5" customFormat="1" ht="31.5" x14ac:dyDescent="0.25">
      <c r="A46" s="26" t="s">
        <v>38</v>
      </c>
      <c r="B46" s="36">
        <f>B8-B17</f>
        <v>517853.55999998748</v>
      </c>
      <c r="C46" s="18">
        <v>0</v>
      </c>
      <c r="D46" s="25">
        <f>D8-D17</f>
        <v>0</v>
      </c>
      <c r="E46" s="25">
        <f>E8-E17</f>
        <v>0</v>
      </c>
      <c r="F46" s="25">
        <f>F8-F17</f>
        <v>0</v>
      </c>
      <c r="G46" s="25">
        <f>G8-G17</f>
        <v>0</v>
      </c>
      <c r="H46" s="25">
        <f>H8-H17</f>
        <v>0</v>
      </c>
      <c r="I46" s="23"/>
      <c r="J46" s="23"/>
      <c r="K46" s="23"/>
      <c r="L46" s="23"/>
      <c r="M46" s="23"/>
      <c r="N46" s="24"/>
      <c r="O46" s="23"/>
      <c r="P46" s="23"/>
    </row>
    <row r="47" spans="1:16" s="2" customFormat="1" x14ac:dyDescent="0.25">
      <c r="A47" s="66" t="s">
        <v>39</v>
      </c>
      <c r="B47" s="66"/>
      <c r="C47" s="66"/>
      <c r="D47" s="66"/>
      <c r="E47" s="66"/>
      <c r="F47" s="66"/>
      <c r="G47" s="66"/>
      <c r="H47" s="66"/>
      <c r="I47" s="24"/>
      <c r="J47" s="24"/>
      <c r="K47" s="24"/>
      <c r="L47" s="24"/>
      <c r="M47" s="24"/>
      <c r="N47" s="24"/>
      <c r="O47" s="24"/>
      <c r="P47" s="24"/>
    </row>
    <row r="48" spans="1:16" s="2" customFormat="1" ht="31.5" x14ac:dyDescent="0.25">
      <c r="A48" s="29" t="s">
        <v>40</v>
      </c>
      <c r="B48" s="33"/>
      <c r="C48" s="18" t="s">
        <v>41</v>
      </c>
      <c r="D48" s="18" t="s">
        <v>41</v>
      </c>
      <c r="E48" s="18" t="s">
        <v>41</v>
      </c>
      <c r="F48" s="18" t="s">
        <v>41</v>
      </c>
      <c r="G48" s="18" t="s">
        <v>41</v>
      </c>
      <c r="H48" s="18" t="s">
        <v>41</v>
      </c>
      <c r="I48" s="24"/>
      <c r="J48" s="24"/>
      <c r="K48" s="24"/>
      <c r="L48" s="24"/>
      <c r="M48" s="24"/>
      <c r="N48" s="24"/>
      <c r="O48" s="24"/>
      <c r="P48" s="24"/>
    </row>
    <row r="49" spans="1:16" s="2" customFormat="1" x14ac:dyDescent="0.25">
      <c r="A49" s="29" t="s">
        <v>42</v>
      </c>
      <c r="B49" s="33">
        <v>17069314</v>
      </c>
      <c r="C49" s="18" t="s">
        <v>41</v>
      </c>
      <c r="D49" s="18" t="s">
        <v>41</v>
      </c>
      <c r="E49" s="18" t="s">
        <v>41</v>
      </c>
      <c r="F49" s="18" t="s">
        <v>41</v>
      </c>
      <c r="G49" s="18" t="s">
        <v>41</v>
      </c>
      <c r="H49" s="18" t="s">
        <v>41</v>
      </c>
      <c r="I49" s="24"/>
      <c r="J49" s="24"/>
      <c r="K49" s="24"/>
      <c r="L49" s="24"/>
      <c r="M49" s="24"/>
      <c r="N49" s="24"/>
      <c r="O49" s="24"/>
      <c r="P49" s="24"/>
    </row>
    <row r="50" spans="1:16" x14ac:dyDescent="0.25">
      <c r="A50" s="29" t="s">
        <v>43</v>
      </c>
      <c r="B50" s="34">
        <v>31909521</v>
      </c>
      <c r="C50" s="17" t="s">
        <v>41</v>
      </c>
      <c r="D50" s="17" t="s">
        <v>41</v>
      </c>
      <c r="E50" s="18" t="s">
        <v>41</v>
      </c>
      <c r="F50" s="18" t="s">
        <v>41</v>
      </c>
      <c r="G50" s="18" t="s">
        <v>41</v>
      </c>
      <c r="H50" s="18" t="s">
        <v>41</v>
      </c>
    </row>
    <row r="51" spans="1:16" x14ac:dyDescent="0.25">
      <c r="A51" s="29" t="s">
        <v>44</v>
      </c>
      <c r="B51" s="34">
        <v>14840207</v>
      </c>
      <c r="C51" s="18" t="s">
        <v>41</v>
      </c>
      <c r="D51" s="17" t="s">
        <v>41</v>
      </c>
      <c r="E51" s="18" t="s">
        <v>41</v>
      </c>
      <c r="F51" s="18" t="s">
        <v>41</v>
      </c>
      <c r="G51" s="18" t="s">
        <v>41</v>
      </c>
      <c r="H51" s="18" t="s">
        <v>41</v>
      </c>
    </row>
    <row r="52" spans="1:16" ht="31.5" x14ac:dyDescent="0.25">
      <c r="A52" s="29" t="s">
        <v>45</v>
      </c>
      <c r="B52" s="34">
        <v>6445054</v>
      </c>
      <c r="C52" s="18" t="s">
        <v>41</v>
      </c>
      <c r="D52" s="17"/>
      <c r="E52" s="18" t="s">
        <v>41</v>
      </c>
      <c r="F52" s="18" t="s">
        <v>41</v>
      </c>
      <c r="G52" s="18" t="s">
        <v>41</v>
      </c>
      <c r="H52" s="18" t="s">
        <v>41</v>
      </c>
    </row>
    <row r="53" spans="1:16" x14ac:dyDescent="0.25">
      <c r="A53" s="29" t="s">
        <v>46</v>
      </c>
      <c r="B53" s="34">
        <v>517854</v>
      </c>
      <c r="C53" s="17" t="s">
        <v>41</v>
      </c>
      <c r="D53" s="17"/>
      <c r="E53" s="18" t="s">
        <v>41</v>
      </c>
      <c r="F53" s="18" t="s">
        <v>41</v>
      </c>
      <c r="G53" s="18" t="s">
        <v>41</v>
      </c>
      <c r="H53" s="18" t="s">
        <v>41</v>
      </c>
    </row>
    <row r="54" spans="1:16" x14ac:dyDescent="0.25">
      <c r="A54" s="26" t="s">
        <v>47</v>
      </c>
      <c r="B54" s="34">
        <v>23514472</v>
      </c>
      <c r="C54" s="18" t="s">
        <v>41</v>
      </c>
      <c r="D54" s="18" t="s">
        <v>41</v>
      </c>
      <c r="E54" s="18" t="s">
        <v>41</v>
      </c>
      <c r="F54" s="18" t="s">
        <v>41</v>
      </c>
      <c r="G54" s="18" t="s">
        <v>41</v>
      </c>
      <c r="H54" s="18" t="s">
        <v>41</v>
      </c>
    </row>
    <row r="55" spans="1:16" ht="31.5" x14ac:dyDescent="0.25">
      <c r="A55" s="29" t="s">
        <v>48</v>
      </c>
      <c r="B55" s="34">
        <v>3612574</v>
      </c>
      <c r="C55" s="18" t="s">
        <v>41</v>
      </c>
      <c r="D55" s="18" t="s">
        <v>41</v>
      </c>
      <c r="E55" s="18" t="s">
        <v>41</v>
      </c>
      <c r="F55" s="18" t="s">
        <v>41</v>
      </c>
      <c r="G55" s="18" t="s">
        <v>41</v>
      </c>
      <c r="H55" s="18" t="s">
        <v>41</v>
      </c>
    </row>
    <row r="56" spans="1:16" ht="31.5" x14ac:dyDescent="0.25">
      <c r="A56" s="29" t="s">
        <v>63</v>
      </c>
      <c r="B56" s="34">
        <v>920396</v>
      </c>
      <c r="C56" s="17" t="s">
        <v>41</v>
      </c>
      <c r="D56" s="18" t="s">
        <v>41</v>
      </c>
      <c r="E56" s="18" t="s">
        <v>41</v>
      </c>
      <c r="F56" s="18" t="s">
        <v>41</v>
      </c>
      <c r="G56" s="18" t="s">
        <v>41</v>
      </c>
      <c r="H56" s="18" t="s">
        <v>41</v>
      </c>
    </row>
    <row r="57" spans="1:16" ht="31.5" x14ac:dyDescent="0.25">
      <c r="A57" s="26" t="s">
        <v>49</v>
      </c>
      <c r="B57" s="34">
        <f>B55+B56</f>
        <v>4532970</v>
      </c>
      <c r="C57" s="18" t="s">
        <v>41</v>
      </c>
      <c r="D57" s="18" t="s">
        <v>41</v>
      </c>
      <c r="E57" s="18" t="s">
        <v>41</v>
      </c>
      <c r="F57" s="18" t="s">
        <v>41</v>
      </c>
      <c r="G57" s="18" t="s">
        <v>41</v>
      </c>
      <c r="H57" s="18" t="s">
        <v>41</v>
      </c>
    </row>
    <row r="58" spans="1:16" s="11" customFormat="1" x14ac:dyDescent="0.25">
      <c r="A58" s="26" t="s">
        <v>50</v>
      </c>
      <c r="B58" s="35">
        <v>14117980</v>
      </c>
      <c r="C58" s="18" t="s">
        <v>41</v>
      </c>
      <c r="D58" s="30"/>
      <c r="E58" s="30"/>
      <c r="F58" s="30"/>
      <c r="G58" s="30"/>
      <c r="H58" s="30"/>
      <c r="I58" s="22"/>
      <c r="J58" s="22"/>
      <c r="K58" s="22"/>
      <c r="L58" s="22"/>
      <c r="M58" s="22"/>
      <c r="N58" s="22"/>
      <c r="O58" s="22"/>
      <c r="P58" s="22"/>
    </row>
    <row r="59" spans="1:16" x14ac:dyDescent="0.25">
      <c r="A59" s="67" t="s">
        <v>51</v>
      </c>
      <c r="B59" s="67"/>
      <c r="C59" s="67"/>
      <c r="D59" s="67"/>
      <c r="E59" s="67"/>
      <c r="F59" s="67"/>
      <c r="G59" s="67"/>
      <c r="H59" s="67"/>
    </row>
    <row r="60" spans="1:16" ht="78.75" x14ac:dyDescent="0.25">
      <c r="A60" s="29" t="s">
        <v>62</v>
      </c>
      <c r="B60" s="34" t="s">
        <v>41</v>
      </c>
      <c r="C60" s="34">
        <f>C61+C62+C63+C64+C65+C66</f>
        <v>775</v>
      </c>
      <c r="D60" s="17" t="s">
        <v>41</v>
      </c>
      <c r="E60" s="17" t="s">
        <v>41</v>
      </c>
      <c r="F60" s="17" t="s">
        <v>41</v>
      </c>
      <c r="G60" s="17" t="s">
        <v>41</v>
      </c>
      <c r="H60" s="17" t="s">
        <v>41</v>
      </c>
    </row>
    <row r="61" spans="1:16" x14ac:dyDescent="0.25">
      <c r="A61" s="29" t="s">
        <v>52</v>
      </c>
      <c r="B61" s="34" t="s">
        <v>41</v>
      </c>
      <c r="C61" s="34">
        <v>5</v>
      </c>
      <c r="D61" s="17" t="s">
        <v>41</v>
      </c>
      <c r="E61" s="17" t="s">
        <v>41</v>
      </c>
      <c r="F61" s="17" t="s">
        <v>41</v>
      </c>
      <c r="G61" s="17" t="s">
        <v>41</v>
      </c>
      <c r="H61" s="17" t="s">
        <v>41</v>
      </c>
    </row>
    <row r="62" spans="1:16" ht="31.5" x14ac:dyDescent="0.25">
      <c r="A62" s="29" t="s">
        <v>53</v>
      </c>
      <c r="B62" s="34" t="s">
        <v>41</v>
      </c>
      <c r="C62" s="34">
        <v>25</v>
      </c>
      <c r="D62" s="17" t="s">
        <v>41</v>
      </c>
      <c r="E62" s="17" t="s">
        <v>41</v>
      </c>
      <c r="F62" s="17" t="s">
        <v>41</v>
      </c>
      <c r="G62" s="17" t="s">
        <v>41</v>
      </c>
      <c r="H62" s="17" t="s">
        <v>41</v>
      </c>
    </row>
    <row r="63" spans="1:16" x14ac:dyDescent="0.25">
      <c r="A63" s="29" t="s">
        <v>54</v>
      </c>
      <c r="B63" s="34" t="s">
        <v>41</v>
      </c>
      <c r="C63" s="34">
        <v>117.75</v>
      </c>
      <c r="D63" s="17" t="s">
        <v>41</v>
      </c>
      <c r="E63" s="17" t="s">
        <v>41</v>
      </c>
      <c r="F63" s="17" t="s">
        <v>41</v>
      </c>
      <c r="G63" s="17" t="s">
        <v>41</v>
      </c>
      <c r="H63" s="17" t="s">
        <v>41</v>
      </c>
    </row>
    <row r="64" spans="1:16" x14ac:dyDescent="0.25">
      <c r="A64" s="29" t="s">
        <v>55</v>
      </c>
      <c r="B64" s="34" t="s">
        <v>41</v>
      </c>
      <c r="C64" s="34">
        <v>281</v>
      </c>
      <c r="D64" s="17" t="s">
        <v>41</v>
      </c>
      <c r="E64" s="17" t="s">
        <v>41</v>
      </c>
      <c r="F64" s="17" t="s">
        <v>41</v>
      </c>
      <c r="G64" s="17" t="s">
        <v>41</v>
      </c>
      <c r="H64" s="17" t="s">
        <v>41</v>
      </c>
    </row>
    <row r="65" spans="1:11" x14ac:dyDescent="0.25">
      <c r="A65" s="29" t="s">
        <v>56</v>
      </c>
      <c r="B65" s="34" t="s">
        <v>41</v>
      </c>
      <c r="C65" s="34">
        <v>139.25</v>
      </c>
      <c r="D65" s="17" t="s">
        <v>41</v>
      </c>
      <c r="E65" s="17" t="s">
        <v>41</v>
      </c>
      <c r="F65" s="17" t="s">
        <v>41</v>
      </c>
      <c r="G65" s="17" t="s">
        <v>41</v>
      </c>
      <c r="H65" s="17" t="s">
        <v>41</v>
      </c>
    </row>
    <row r="66" spans="1:11" x14ac:dyDescent="0.25">
      <c r="A66" s="29" t="s">
        <v>57</v>
      </c>
      <c r="B66" s="34" t="s">
        <v>41</v>
      </c>
      <c r="C66" s="34">
        <v>207</v>
      </c>
      <c r="D66" s="17" t="s">
        <v>41</v>
      </c>
      <c r="E66" s="17" t="s">
        <v>41</v>
      </c>
      <c r="F66" s="17" t="s">
        <v>41</v>
      </c>
      <c r="G66" s="17" t="s">
        <v>41</v>
      </c>
      <c r="H66" s="17" t="s">
        <v>41</v>
      </c>
    </row>
    <row r="67" spans="1:11" x14ac:dyDescent="0.25">
      <c r="A67" s="29" t="s">
        <v>59</v>
      </c>
      <c r="B67" s="34" t="s">
        <v>41</v>
      </c>
      <c r="C67" s="34">
        <f>D19</f>
        <v>29663150</v>
      </c>
      <c r="D67" s="17" t="s">
        <v>41</v>
      </c>
      <c r="E67" s="17" t="s">
        <v>41</v>
      </c>
      <c r="F67" s="17" t="s">
        <v>41</v>
      </c>
      <c r="G67" s="17" t="s">
        <v>41</v>
      </c>
      <c r="H67" s="17" t="s">
        <v>41</v>
      </c>
    </row>
    <row r="68" spans="1:11" ht="47.25" x14ac:dyDescent="0.25">
      <c r="A68" s="29" t="s">
        <v>58</v>
      </c>
      <c r="B68" s="34" t="s">
        <v>41</v>
      </c>
      <c r="C68" s="39">
        <f>C67/12/C60</f>
        <v>3189.5860215053763</v>
      </c>
      <c r="D68" s="17" t="s">
        <v>41</v>
      </c>
      <c r="E68" s="17" t="s">
        <v>41</v>
      </c>
      <c r="F68" s="17" t="s">
        <v>41</v>
      </c>
      <c r="G68" s="17" t="s">
        <v>41</v>
      </c>
      <c r="H68" s="17" t="s">
        <v>41</v>
      </c>
    </row>
    <row r="69" spans="1:11" x14ac:dyDescent="0.25">
      <c r="A69" s="29" t="s">
        <v>52</v>
      </c>
      <c r="B69" s="34" t="s">
        <v>41</v>
      </c>
      <c r="C69" s="34">
        <v>14700</v>
      </c>
      <c r="D69" s="17" t="s">
        <v>41</v>
      </c>
      <c r="E69" s="17" t="s">
        <v>41</v>
      </c>
      <c r="F69" s="17" t="s">
        <v>41</v>
      </c>
      <c r="G69" s="17" t="s">
        <v>41</v>
      </c>
      <c r="H69" s="17" t="s">
        <v>41</v>
      </c>
      <c r="I69" s="21">
        <f t="shared" ref="I69:I74" si="4">C69*C61</f>
        <v>73500</v>
      </c>
      <c r="J69" s="21">
        <v>12</v>
      </c>
      <c r="K69" s="21">
        <f t="shared" ref="K69:K74" si="5">I69*J69</f>
        <v>882000</v>
      </c>
    </row>
    <row r="70" spans="1:11" ht="31.5" x14ac:dyDescent="0.25">
      <c r="A70" s="29" t="s">
        <v>53</v>
      </c>
      <c r="B70" s="34" t="s">
        <v>41</v>
      </c>
      <c r="C70" s="34">
        <v>5650</v>
      </c>
      <c r="D70" s="17" t="s">
        <v>41</v>
      </c>
      <c r="E70" s="17" t="s">
        <v>41</v>
      </c>
      <c r="F70" s="17" t="s">
        <v>41</v>
      </c>
      <c r="G70" s="17" t="s">
        <v>41</v>
      </c>
      <c r="H70" s="17" t="s">
        <v>41</v>
      </c>
      <c r="I70" s="21">
        <f t="shared" si="4"/>
        <v>141250</v>
      </c>
      <c r="J70" s="21">
        <v>12</v>
      </c>
      <c r="K70" s="21">
        <f t="shared" si="5"/>
        <v>1695000</v>
      </c>
    </row>
    <row r="71" spans="1:11" x14ac:dyDescent="0.25">
      <c r="A71" s="29" t="s">
        <v>54</v>
      </c>
      <c r="B71" s="34" t="s">
        <v>41</v>
      </c>
      <c r="C71" s="34">
        <v>11700</v>
      </c>
      <c r="D71" s="17" t="s">
        <v>41</v>
      </c>
      <c r="E71" s="17" t="s">
        <v>41</v>
      </c>
      <c r="F71" s="17" t="s">
        <v>41</v>
      </c>
      <c r="G71" s="17" t="s">
        <v>41</v>
      </c>
      <c r="H71" s="17" t="s">
        <v>41</v>
      </c>
      <c r="I71" s="21">
        <f t="shared" si="4"/>
        <v>1377675</v>
      </c>
      <c r="J71" s="21">
        <v>13</v>
      </c>
      <c r="K71" s="21">
        <f t="shared" si="5"/>
        <v>17909775</v>
      </c>
    </row>
    <row r="72" spans="1:11" x14ac:dyDescent="0.25">
      <c r="A72" s="29" t="s">
        <v>55</v>
      </c>
      <c r="B72" s="34" t="s">
        <v>41</v>
      </c>
      <c r="C72" s="34">
        <v>5500</v>
      </c>
      <c r="D72" s="17" t="s">
        <v>41</v>
      </c>
      <c r="E72" s="17" t="s">
        <v>41</v>
      </c>
      <c r="F72" s="17" t="s">
        <v>41</v>
      </c>
      <c r="G72" s="17" t="s">
        <v>41</v>
      </c>
      <c r="H72" s="17" t="s">
        <v>41</v>
      </c>
      <c r="I72" s="21">
        <f t="shared" si="4"/>
        <v>1545500</v>
      </c>
      <c r="J72" s="21">
        <v>13</v>
      </c>
      <c r="K72" s="21">
        <f t="shared" si="5"/>
        <v>20091500</v>
      </c>
    </row>
    <row r="73" spans="1:11" x14ac:dyDescent="0.25">
      <c r="A73" s="29" t="s">
        <v>56</v>
      </c>
      <c r="B73" s="34" t="s">
        <v>41</v>
      </c>
      <c r="C73" s="34">
        <v>5000</v>
      </c>
      <c r="D73" s="17" t="s">
        <v>41</v>
      </c>
      <c r="E73" s="17" t="s">
        <v>41</v>
      </c>
      <c r="F73" s="17" t="s">
        <v>41</v>
      </c>
      <c r="G73" s="17" t="s">
        <v>41</v>
      </c>
      <c r="H73" s="17" t="s">
        <v>41</v>
      </c>
      <c r="I73" s="21">
        <f t="shared" si="4"/>
        <v>696250</v>
      </c>
      <c r="J73" s="21">
        <v>12</v>
      </c>
      <c r="K73" s="21">
        <f t="shared" si="5"/>
        <v>8355000</v>
      </c>
    </row>
    <row r="74" spans="1:11" x14ac:dyDescent="0.25">
      <c r="A74" s="29" t="s">
        <v>57</v>
      </c>
      <c r="B74" s="34" t="s">
        <v>41</v>
      </c>
      <c r="C74" s="34">
        <v>5200</v>
      </c>
      <c r="D74" s="17" t="s">
        <v>41</v>
      </c>
      <c r="E74" s="17" t="s">
        <v>41</v>
      </c>
      <c r="F74" s="17" t="s">
        <v>41</v>
      </c>
      <c r="G74" s="17" t="s">
        <v>41</v>
      </c>
      <c r="H74" s="17" t="s">
        <v>41</v>
      </c>
      <c r="I74" s="21">
        <f t="shared" si="4"/>
        <v>1076400</v>
      </c>
      <c r="J74" s="21">
        <v>12</v>
      </c>
      <c r="K74" s="21">
        <f t="shared" si="5"/>
        <v>12916800</v>
      </c>
    </row>
    <row r="75" spans="1:11" ht="31.5" customHeight="1" x14ac:dyDescent="0.25">
      <c r="A75" s="84" t="s">
        <v>73</v>
      </c>
      <c r="B75" s="84"/>
      <c r="C75" s="84"/>
      <c r="D75" s="84"/>
      <c r="E75" s="84"/>
      <c r="F75" s="84"/>
      <c r="G75" s="84"/>
      <c r="H75" s="84"/>
      <c r="I75" s="21">
        <f>SUM(I69:I74)</f>
        <v>4910575</v>
      </c>
      <c r="J75" s="21">
        <v>12</v>
      </c>
      <c r="K75" s="21">
        <f>SUM(K69:K74)</f>
        <v>61850075</v>
      </c>
    </row>
    <row r="76" spans="1:11" x14ac:dyDescent="0.25">
      <c r="A76" s="68" t="s">
        <v>74</v>
      </c>
      <c r="B76" s="68"/>
      <c r="C76" s="68"/>
      <c r="D76" s="68"/>
      <c r="E76" s="68"/>
      <c r="F76" s="68"/>
      <c r="G76" s="68"/>
      <c r="H76" s="68"/>
    </row>
    <row r="78" spans="1:11" x14ac:dyDescent="0.25">
      <c r="A78" s="31" t="s">
        <v>65</v>
      </c>
    </row>
    <row r="79" spans="1:11" ht="31.5" x14ac:dyDescent="0.25">
      <c r="A79" s="31" t="s">
        <v>66</v>
      </c>
    </row>
    <row r="80" spans="1:11" x14ac:dyDescent="0.25">
      <c r="A80" s="68" t="s">
        <v>67</v>
      </c>
      <c r="B80" s="68"/>
      <c r="C80" s="68"/>
      <c r="D80" s="68"/>
      <c r="E80" s="68"/>
      <c r="F80" s="68"/>
      <c r="G80" s="68"/>
      <c r="H80" s="68"/>
    </row>
  </sheetData>
  <mergeCells count="16">
    <mergeCell ref="A76:H76"/>
    <mergeCell ref="A80:H80"/>
    <mergeCell ref="C5:C7"/>
    <mergeCell ref="D5:H5"/>
    <mergeCell ref="A1:H1"/>
    <mergeCell ref="A2:H2"/>
    <mergeCell ref="A3:H3"/>
    <mergeCell ref="A4:H4"/>
    <mergeCell ref="A5:A7"/>
    <mergeCell ref="B5:B7"/>
    <mergeCell ref="J17:M17"/>
    <mergeCell ref="A47:H47"/>
    <mergeCell ref="A59:H59"/>
    <mergeCell ref="A75:H75"/>
    <mergeCell ref="D6:D7"/>
    <mergeCell ref="E6:H6"/>
  </mergeCells>
  <phoneticPr fontId="0" type="noConversion"/>
  <pageMargins left="0.7" right="0.7" top="0.75" bottom="0.75" header="0.3" footer="0.3"/>
  <pageSetup paperSize="9" scale="63" orientation="portrait" r:id="rId1"/>
  <rowBreaks count="1" manualBreakCount="1">
    <brk id="46" max="7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0"/>
  <sheetViews>
    <sheetView view="pageBreakPreview" zoomScale="60" zoomScaleNormal="77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43" sqref="G43"/>
    </sheetView>
  </sheetViews>
  <sheetFormatPr defaultRowHeight="15.75" x14ac:dyDescent="0.25"/>
  <cols>
    <col min="1" max="1" width="36.5703125" style="32" customWidth="1"/>
    <col min="2" max="2" width="15.140625" style="38" customWidth="1"/>
    <col min="3" max="3" width="14" style="21" customWidth="1"/>
    <col min="4" max="4" width="16.42578125" style="21" customWidth="1"/>
    <col min="5" max="5" width="13" style="21" customWidth="1"/>
    <col min="6" max="6" width="11.7109375" style="21" customWidth="1"/>
    <col min="7" max="7" width="13" style="21" customWidth="1"/>
    <col min="8" max="8" width="14.5703125" style="21" customWidth="1"/>
    <col min="9" max="9" width="9.85546875" style="21" customWidth="1"/>
    <col min="10" max="10" width="15.7109375" style="21" customWidth="1"/>
    <col min="11" max="11" width="11.140625" style="21" customWidth="1"/>
    <col min="12" max="12" width="9.28515625" style="21" customWidth="1"/>
    <col min="13" max="13" width="9.140625" style="21"/>
    <col min="14" max="14" width="11.85546875" style="21" customWidth="1"/>
    <col min="15" max="15" width="9.140625" style="21"/>
    <col min="16" max="16" width="13.5703125" style="21" customWidth="1"/>
    <col min="17" max="16384" width="9.140625" style="1"/>
  </cols>
  <sheetData>
    <row r="1" spans="1:16" x14ac:dyDescent="0.25">
      <c r="A1" s="69" t="s">
        <v>5</v>
      </c>
      <c r="B1" s="69"/>
      <c r="C1" s="69"/>
      <c r="D1" s="69"/>
      <c r="E1" s="69"/>
      <c r="F1" s="69"/>
      <c r="G1" s="69"/>
      <c r="H1" s="69"/>
    </row>
    <row r="2" spans="1:16" x14ac:dyDescent="0.25">
      <c r="A2" s="69" t="s">
        <v>6</v>
      </c>
      <c r="B2" s="69"/>
      <c r="C2" s="69"/>
      <c r="D2" s="69"/>
      <c r="E2" s="69"/>
      <c r="F2" s="69"/>
      <c r="G2" s="69"/>
      <c r="H2" s="69"/>
    </row>
    <row r="3" spans="1:16" x14ac:dyDescent="0.25">
      <c r="A3" s="69" t="s">
        <v>84</v>
      </c>
      <c r="B3" s="69"/>
      <c r="C3" s="69"/>
      <c r="D3" s="69"/>
      <c r="E3" s="69"/>
      <c r="F3" s="69"/>
      <c r="G3" s="69"/>
      <c r="H3" s="69"/>
    </row>
    <row r="4" spans="1:16" x14ac:dyDescent="0.25">
      <c r="A4" s="70" t="s">
        <v>7</v>
      </c>
      <c r="B4" s="70"/>
      <c r="C4" s="70"/>
      <c r="D4" s="70"/>
      <c r="E4" s="70"/>
      <c r="F4" s="70"/>
      <c r="G4" s="70"/>
      <c r="H4" s="70"/>
    </row>
    <row r="5" spans="1:16" s="11" customFormat="1" x14ac:dyDescent="0.25">
      <c r="A5" s="71" t="s">
        <v>0</v>
      </c>
      <c r="B5" s="74" t="s">
        <v>1</v>
      </c>
      <c r="C5" s="77" t="s">
        <v>76</v>
      </c>
      <c r="D5" s="80" t="s">
        <v>3</v>
      </c>
      <c r="E5" s="81"/>
      <c r="F5" s="81"/>
      <c r="G5" s="81"/>
      <c r="H5" s="82"/>
      <c r="I5" s="22"/>
      <c r="J5" s="22"/>
      <c r="K5" s="22"/>
      <c r="L5" s="22"/>
      <c r="M5" s="22"/>
      <c r="N5" s="22"/>
      <c r="O5" s="22"/>
      <c r="P5" s="22"/>
    </row>
    <row r="6" spans="1:16" s="11" customFormat="1" ht="15.75" customHeight="1" x14ac:dyDescent="0.25">
      <c r="A6" s="72"/>
      <c r="B6" s="75"/>
      <c r="C6" s="78"/>
      <c r="D6" s="83" t="s">
        <v>27</v>
      </c>
      <c r="E6" s="85" t="s">
        <v>4</v>
      </c>
      <c r="F6" s="85"/>
      <c r="G6" s="85"/>
      <c r="H6" s="85"/>
      <c r="I6" s="22"/>
      <c r="J6" s="22"/>
      <c r="K6" s="22"/>
      <c r="L6" s="22"/>
      <c r="M6" s="22"/>
      <c r="N6" s="22"/>
      <c r="O6" s="22"/>
      <c r="P6" s="22"/>
    </row>
    <row r="7" spans="1:16" s="5" customFormat="1" ht="35.25" customHeight="1" x14ac:dyDescent="0.25">
      <c r="A7" s="73"/>
      <c r="B7" s="76"/>
      <c r="C7" s="79"/>
      <c r="D7" s="83"/>
      <c r="E7" s="25">
        <v>1</v>
      </c>
      <c r="F7" s="25">
        <v>2</v>
      </c>
      <c r="G7" s="25">
        <v>3</v>
      </c>
      <c r="H7" s="25">
        <v>4</v>
      </c>
      <c r="I7" s="23"/>
      <c r="J7" s="23"/>
      <c r="K7" s="23"/>
      <c r="L7" s="23"/>
      <c r="M7" s="23"/>
      <c r="N7" s="23"/>
      <c r="O7" s="23"/>
      <c r="P7" s="23"/>
    </row>
    <row r="8" spans="1:16" s="19" customFormat="1" x14ac:dyDescent="0.25">
      <c r="A8" s="26" t="s">
        <v>8</v>
      </c>
      <c r="B8" s="36">
        <f>B9+B12+B15+B13+B14+B16</f>
        <v>81730421.239999995</v>
      </c>
      <c r="C8" s="41">
        <f>C9+C12+C15+C13+C14+C16</f>
        <v>97976700.200000003</v>
      </c>
      <c r="D8" s="41">
        <f>D9+D12+D13+D14+D15+D16</f>
        <v>97976700.200000003</v>
      </c>
      <c r="E8" s="41">
        <f>E9+E12+E13+E14+E15+E16</f>
        <v>26333164.23</v>
      </c>
      <c r="F8" s="25">
        <f>F9+F12+F13+F14+F15+F16</f>
        <v>28512119.670000002</v>
      </c>
      <c r="G8" s="41">
        <f>G9+G12+G13+G14+G15+G16</f>
        <v>24430867.759999998</v>
      </c>
      <c r="H8" s="41">
        <f>H9+H12+H13+H14+H15+H16</f>
        <v>18700548.539999999</v>
      </c>
      <c r="I8" s="23"/>
      <c r="J8" s="23"/>
      <c r="K8" s="23"/>
      <c r="L8" s="23"/>
      <c r="M8" s="23"/>
      <c r="N8" s="23"/>
      <c r="O8" s="23"/>
      <c r="P8" s="23"/>
    </row>
    <row r="9" spans="1:16" s="20" customFormat="1" ht="47.25" x14ac:dyDescent="0.25">
      <c r="A9" s="28" t="s">
        <v>34</v>
      </c>
      <c r="B9" s="37">
        <v>19167269.02</v>
      </c>
      <c r="C9" s="18">
        <f>D9</f>
        <v>60199127</v>
      </c>
      <c r="D9" s="40">
        <f t="shared" ref="D9:D16" si="0">E9+F9+G9+H9</f>
        <v>60199127</v>
      </c>
      <c r="E9" s="40">
        <f>E10+E11</f>
        <v>4679223.5</v>
      </c>
      <c r="F9" s="40">
        <f>F10+F11</f>
        <v>18838851.200000003</v>
      </c>
      <c r="G9" s="40">
        <f>G10+G11</f>
        <v>21065836.759999998</v>
      </c>
      <c r="H9" s="40">
        <f>H10+H11</f>
        <v>15615215.539999999</v>
      </c>
      <c r="I9" s="24"/>
      <c r="J9" s="24"/>
      <c r="K9" s="24"/>
      <c r="L9" s="24"/>
      <c r="M9" s="24"/>
      <c r="N9" s="24"/>
      <c r="O9" s="24"/>
      <c r="P9" s="24"/>
    </row>
    <row r="10" spans="1:16" s="20" customFormat="1" x14ac:dyDescent="0.25">
      <c r="A10" s="28" t="s">
        <v>80</v>
      </c>
      <c r="B10" s="37"/>
      <c r="C10" s="18"/>
      <c r="D10" s="40">
        <f t="shared" si="0"/>
        <v>18797368.240000002</v>
      </c>
      <c r="E10" s="40">
        <v>4679223.5</v>
      </c>
      <c r="F10" s="40">
        <v>4698144.74</v>
      </c>
      <c r="G10" s="18">
        <v>4710000</v>
      </c>
      <c r="H10" s="18">
        <v>4710000</v>
      </c>
      <c r="I10" s="24"/>
      <c r="J10" s="24"/>
      <c r="K10" s="24"/>
      <c r="L10" s="24"/>
      <c r="M10" s="24"/>
      <c r="N10" s="24"/>
      <c r="O10" s="24"/>
      <c r="P10" s="24"/>
    </row>
    <row r="11" spans="1:16" s="20" customFormat="1" x14ac:dyDescent="0.25">
      <c r="A11" s="28" t="s">
        <v>81</v>
      </c>
      <c r="B11" s="37"/>
      <c r="C11" s="18"/>
      <c r="D11" s="40">
        <f t="shared" si="0"/>
        <v>41401758.759999998</v>
      </c>
      <c r="E11" s="18">
        <v>0</v>
      </c>
      <c r="F11" s="18">
        <v>14140706.460000001</v>
      </c>
      <c r="G11" s="40">
        <v>16355836.76</v>
      </c>
      <c r="H11" s="40">
        <v>10905215.539999999</v>
      </c>
      <c r="I11" s="24"/>
      <c r="J11" s="24"/>
      <c r="K11" s="24"/>
      <c r="L11" s="24"/>
      <c r="M11" s="24"/>
      <c r="N11" s="24"/>
      <c r="O11" s="24"/>
      <c r="P11" s="24"/>
    </row>
    <row r="12" spans="1:16" s="20" customFormat="1" x14ac:dyDescent="0.25">
      <c r="A12" s="28" t="s">
        <v>35</v>
      </c>
      <c r="B12" s="37">
        <v>33828853.219999999</v>
      </c>
      <c r="C12" s="18">
        <f>D12</f>
        <v>9374022</v>
      </c>
      <c r="D12" s="18">
        <f t="shared" si="0"/>
        <v>9374022</v>
      </c>
      <c r="E12" s="18">
        <v>9374022</v>
      </c>
      <c r="F12" s="18"/>
      <c r="G12" s="18"/>
      <c r="H12" s="18"/>
      <c r="I12" s="24"/>
      <c r="J12" s="24"/>
      <c r="K12" s="24"/>
      <c r="L12" s="24"/>
      <c r="M12" s="24"/>
      <c r="N12" s="24"/>
      <c r="O12" s="24"/>
      <c r="P12" s="24"/>
    </row>
    <row r="13" spans="1:16" s="20" customFormat="1" x14ac:dyDescent="0.25">
      <c r="A13" s="28" t="s">
        <v>72</v>
      </c>
      <c r="B13" s="37">
        <v>2033781</v>
      </c>
      <c r="C13" s="18">
        <f>D13</f>
        <v>2164970</v>
      </c>
      <c r="D13" s="18">
        <f t="shared" si="0"/>
        <v>2164970</v>
      </c>
      <c r="E13" s="18">
        <v>354400</v>
      </c>
      <c r="F13" s="18">
        <v>1810570</v>
      </c>
      <c r="G13" s="18"/>
      <c r="H13" s="18"/>
      <c r="I13" s="24"/>
      <c r="J13" s="24"/>
      <c r="K13" s="24"/>
      <c r="L13" s="24"/>
      <c r="M13" s="24"/>
      <c r="N13" s="24"/>
      <c r="O13" s="24"/>
      <c r="P13" s="24"/>
    </row>
    <row r="14" spans="1:16" s="20" customFormat="1" x14ac:dyDescent="0.25">
      <c r="A14" s="28" t="s">
        <v>68</v>
      </c>
      <c r="B14" s="37">
        <v>2945551.87</v>
      </c>
      <c r="C14" s="18">
        <f>D14</f>
        <v>10623</v>
      </c>
      <c r="D14" s="18">
        <f t="shared" si="0"/>
        <v>10623</v>
      </c>
      <c r="E14" s="18">
        <v>10623</v>
      </c>
      <c r="F14" s="18"/>
      <c r="G14" s="18"/>
      <c r="H14" s="18"/>
      <c r="I14" s="24"/>
      <c r="J14" s="24"/>
      <c r="K14" s="24"/>
      <c r="L14" s="24"/>
      <c r="M14" s="24"/>
      <c r="N14" s="24"/>
      <c r="O14" s="24"/>
      <c r="P14" s="24"/>
    </row>
    <row r="15" spans="1:16" s="20" customFormat="1" ht="31.5" x14ac:dyDescent="0.25">
      <c r="A15" s="28" t="s">
        <v>36</v>
      </c>
      <c r="B15" s="37">
        <v>23330686.710000001</v>
      </c>
      <c r="C15" s="18">
        <f>D15</f>
        <v>25858658</v>
      </c>
      <c r="D15" s="18">
        <f t="shared" si="0"/>
        <v>25858658</v>
      </c>
      <c r="E15" s="18">
        <f>5924060+5928406</f>
        <v>11852466</v>
      </c>
      <c r="F15" s="18">
        <f>6070619+1712430</f>
        <v>7783049</v>
      </c>
      <c r="G15" s="18">
        <v>3255031</v>
      </c>
      <c r="H15" s="18">
        <v>2968112</v>
      </c>
      <c r="I15" s="24"/>
      <c r="J15" s="24"/>
      <c r="K15" s="24"/>
      <c r="L15" s="24"/>
      <c r="M15" s="24"/>
      <c r="N15" s="24"/>
      <c r="O15" s="24"/>
      <c r="P15" s="24"/>
    </row>
    <row r="16" spans="1:16" s="20" customFormat="1" x14ac:dyDescent="0.25">
      <c r="A16" s="28" t="s">
        <v>75</v>
      </c>
      <c r="B16" s="37">
        <v>424279.42</v>
      </c>
      <c r="C16" s="40">
        <f>D16</f>
        <v>369300.2</v>
      </c>
      <c r="D16" s="40">
        <f t="shared" si="0"/>
        <v>369300.2</v>
      </c>
      <c r="E16" s="40">
        <v>62429.73</v>
      </c>
      <c r="F16" s="40">
        <v>79649.47</v>
      </c>
      <c r="G16" s="18">
        <v>110000</v>
      </c>
      <c r="H16" s="18">
        <v>117221</v>
      </c>
      <c r="I16" s="24"/>
      <c r="J16" s="24"/>
      <c r="K16" s="24"/>
      <c r="L16" s="24"/>
      <c r="M16" s="24"/>
      <c r="N16" s="24"/>
      <c r="O16" s="24"/>
      <c r="P16" s="24"/>
    </row>
    <row r="17" spans="1:16" s="5" customFormat="1" x14ac:dyDescent="0.25">
      <c r="A17" s="26" t="s">
        <v>9</v>
      </c>
      <c r="B17" s="36">
        <f t="shared" ref="B17:H17" si="1">B19+B21+B23+B27+B30+B38+B39+B42+B26+B32+B41+B40</f>
        <v>81212567.680000007</v>
      </c>
      <c r="C17" s="27">
        <f t="shared" si="1"/>
        <v>97976700.080000013</v>
      </c>
      <c r="D17" s="41">
        <f t="shared" si="1"/>
        <v>97976700.080000013</v>
      </c>
      <c r="E17" s="41">
        <f t="shared" si="1"/>
        <v>26333164.119999997</v>
      </c>
      <c r="F17" s="25">
        <f t="shared" si="1"/>
        <v>28512119.689999998</v>
      </c>
      <c r="G17" s="41">
        <f t="shared" si="1"/>
        <v>24430867.270000003</v>
      </c>
      <c r="H17" s="25">
        <f t="shared" si="1"/>
        <v>18700549</v>
      </c>
      <c r="I17" s="23"/>
      <c r="J17" s="65"/>
      <c r="K17" s="65"/>
      <c r="L17" s="65"/>
      <c r="M17" s="65"/>
      <c r="N17" s="23"/>
      <c r="O17" s="23"/>
      <c r="P17" s="23"/>
    </row>
    <row r="18" spans="1:16" s="2" customFormat="1" x14ac:dyDescent="0.25">
      <c r="A18" s="29" t="s">
        <v>10</v>
      </c>
      <c r="B18" s="37"/>
      <c r="C18" s="18"/>
      <c r="D18" s="18"/>
      <c r="E18" s="18"/>
      <c r="F18" s="18"/>
      <c r="G18" s="18"/>
      <c r="H18" s="18"/>
      <c r="I18" s="24"/>
      <c r="J18" s="24"/>
      <c r="K18" s="24"/>
      <c r="L18" s="24"/>
      <c r="M18" s="24"/>
      <c r="N18" s="24"/>
      <c r="O18" s="24"/>
      <c r="P18" s="24"/>
    </row>
    <row r="19" spans="1:16" s="2" customFormat="1" x14ac:dyDescent="0.25">
      <c r="A19" s="28" t="s">
        <v>11</v>
      </c>
      <c r="B19" s="37">
        <v>58333708.350000001</v>
      </c>
      <c r="C19" s="18">
        <f>D19</f>
        <v>69258887</v>
      </c>
      <c r="D19" s="18">
        <f t="shared" ref="D19:D45" si="2">E19+F19+G19+H19</f>
        <v>69258887</v>
      </c>
      <c r="E19" s="40">
        <v>16447100</v>
      </c>
      <c r="F19" s="18">
        <v>21186562.399999999</v>
      </c>
      <c r="G19" s="40">
        <v>17345719.600000001</v>
      </c>
      <c r="H19" s="18">
        <f>14305716-26268+57</f>
        <v>14279505</v>
      </c>
      <c r="I19" s="24"/>
      <c r="J19" s="24"/>
      <c r="K19" s="24"/>
      <c r="L19" s="24"/>
      <c r="M19" s="24"/>
      <c r="N19" s="24"/>
      <c r="O19" s="24"/>
      <c r="P19" s="24"/>
    </row>
    <row r="20" spans="1:16" s="2" customFormat="1" ht="31.5" x14ac:dyDescent="0.25">
      <c r="A20" s="29" t="s">
        <v>12</v>
      </c>
      <c r="B20" s="37"/>
      <c r="C20" s="18">
        <f t="shared" ref="C20:C45" si="3">D20</f>
        <v>12575340</v>
      </c>
      <c r="D20" s="18">
        <f t="shared" si="2"/>
        <v>12575340</v>
      </c>
      <c r="E20" s="40">
        <v>3015100</v>
      </c>
      <c r="F20" s="40">
        <v>3770671.77</v>
      </c>
      <c r="G20" s="40">
        <v>3127920.23</v>
      </c>
      <c r="H20" s="18">
        <f>2687916-26268</f>
        <v>2661648</v>
      </c>
      <c r="I20" s="24"/>
      <c r="J20" s="24"/>
      <c r="K20" s="24"/>
      <c r="L20" s="24"/>
      <c r="M20" s="24" t="s">
        <v>85</v>
      </c>
      <c r="N20" s="24"/>
      <c r="O20" s="24"/>
      <c r="P20" s="24"/>
    </row>
    <row r="21" spans="1:16" s="2" customFormat="1" ht="31.5" x14ac:dyDescent="0.25">
      <c r="A21" s="28" t="s">
        <v>13</v>
      </c>
      <c r="B21" s="37">
        <v>2729730.65</v>
      </c>
      <c r="C21" s="18">
        <f t="shared" si="3"/>
        <v>1885734.32</v>
      </c>
      <c r="D21" s="40">
        <f t="shared" si="2"/>
        <v>1885734.32</v>
      </c>
      <c r="E21" s="40">
        <v>718899</v>
      </c>
      <c r="F21" s="40">
        <v>466835.32</v>
      </c>
      <c r="G21" s="18">
        <v>350000</v>
      </c>
      <c r="H21" s="18">
        <v>350000</v>
      </c>
      <c r="I21" s="24"/>
      <c r="J21" s="24"/>
      <c r="K21" s="24"/>
      <c r="L21" s="24"/>
      <c r="M21" s="24"/>
      <c r="N21" s="24"/>
      <c r="O21" s="24"/>
      <c r="P21" s="24"/>
    </row>
    <row r="22" spans="1:16" s="2" customFormat="1" ht="31.5" x14ac:dyDescent="0.25">
      <c r="A22" s="29" t="s">
        <v>14</v>
      </c>
      <c r="B22" s="37"/>
      <c r="C22" s="18">
        <f t="shared" si="3"/>
        <v>0</v>
      </c>
      <c r="D22" s="18">
        <f t="shared" si="2"/>
        <v>0</v>
      </c>
      <c r="E22" s="18"/>
      <c r="F22" s="18"/>
      <c r="G22" s="18"/>
      <c r="H22" s="18"/>
      <c r="I22" s="24"/>
      <c r="J22" s="24"/>
      <c r="K22" s="24"/>
      <c r="L22" s="24"/>
      <c r="M22" s="24"/>
      <c r="N22" s="24"/>
      <c r="O22" s="24"/>
      <c r="P22" s="24"/>
    </row>
    <row r="23" spans="1:16" s="2" customFormat="1" ht="47.25" x14ac:dyDescent="0.25">
      <c r="A23" s="28" t="s">
        <v>15</v>
      </c>
      <c r="B23" s="37">
        <v>2038059.28</v>
      </c>
      <c r="C23" s="18">
        <f t="shared" si="3"/>
        <v>2864352.9299999997</v>
      </c>
      <c r="D23" s="40">
        <f t="shared" si="2"/>
        <v>2864352.9299999997</v>
      </c>
      <c r="E23" s="40">
        <v>500000</v>
      </c>
      <c r="F23" s="40">
        <v>1164302.93</v>
      </c>
      <c r="G23" s="18">
        <v>700050</v>
      </c>
      <c r="H23" s="18">
        <v>500000</v>
      </c>
      <c r="I23" s="24"/>
      <c r="J23" s="24"/>
      <c r="K23" s="24"/>
      <c r="L23" s="24"/>
      <c r="M23" s="24"/>
      <c r="N23" s="24"/>
      <c r="O23" s="24"/>
      <c r="P23" s="24"/>
    </row>
    <row r="24" spans="1:16" s="2" customFormat="1" ht="31.5" x14ac:dyDescent="0.25">
      <c r="A24" s="29" t="s">
        <v>16</v>
      </c>
      <c r="B24" s="37"/>
      <c r="C24" s="18">
        <f t="shared" si="3"/>
        <v>0</v>
      </c>
      <c r="D24" s="18">
        <f t="shared" si="2"/>
        <v>0</v>
      </c>
      <c r="E24" s="18"/>
      <c r="F24" s="18"/>
      <c r="G24" s="18"/>
      <c r="H24" s="18"/>
      <c r="I24" s="24"/>
      <c r="J24" s="24"/>
      <c r="K24" s="24"/>
      <c r="L24" s="24"/>
      <c r="M24" s="24"/>
      <c r="N24" s="24"/>
      <c r="O24" s="24"/>
      <c r="P24" s="24"/>
    </row>
    <row r="25" spans="1:16" s="2" customFormat="1" ht="63" x14ac:dyDescent="0.25">
      <c r="A25" s="29" t="s">
        <v>17</v>
      </c>
      <c r="B25" s="37"/>
      <c r="C25" s="18">
        <f t="shared" si="3"/>
        <v>0</v>
      </c>
      <c r="D25" s="18">
        <f t="shared" si="2"/>
        <v>0</v>
      </c>
      <c r="E25" s="18"/>
      <c r="F25" s="18"/>
      <c r="G25" s="18"/>
      <c r="H25" s="18"/>
      <c r="I25" s="24"/>
      <c r="J25" s="24"/>
      <c r="K25" s="24"/>
      <c r="L25" s="24"/>
      <c r="M25" s="24"/>
      <c r="N25" s="24"/>
      <c r="O25" s="24"/>
      <c r="P25" s="24"/>
    </row>
    <row r="26" spans="1:16" s="2" customFormat="1" ht="31.5" x14ac:dyDescent="0.25">
      <c r="A26" s="28" t="s">
        <v>71</v>
      </c>
      <c r="B26" s="37">
        <v>1692342.09</v>
      </c>
      <c r="C26" s="18">
        <f t="shared" si="3"/>
        <v>1650000</v>
      </c>
      <c r="D26" s="40">
        <f t="shared" si="2"/>
        <v>1650000</v>
      </c>
      <c r="E26" s="18">
        <v>450000</v>
      </c>
      <c r="F26" s="40">
        <v>450000</v>
      </c>
      <c r="G26" s="18">
        <v>450000</v>
      </c>
      <c r="H26" s="18">
        <v>300000</v>
      </c>
      <c r="I26" s="24"/>
      <c r="J26" s="24"/>
      <c r="K26" s="24"/>
      <c r="L26" s="24"/>
      <c r="M26" s="24"/>
      <c r="N26" s="24"/>
      <c r="O26" s="24"/>
      <c r="P26" s="24"/>
    </row>
    <row r="27" spans="1:16" s="2" customFormat="1" ht="31.5" x14ac:dyDescent="0.25">
      <c r="A27" s="28" t="s">
        <v>18</v>
      </c>
      <c r="B27" s="37">
        <v>1472572.23</v>
      </c>
      <c r="C27" s="18">
        <f t="shared" si="3"/>
        <v>2001508.4300000002</v>
      </c>
      <c r="D27" s="40">
        <f t="shared" si="2"/>
        <v>2001508.4300000002</v>
      </c>
      <c r="E27" s="40">
        <v>676612</v>
      </c>
      <c r="F27" s="40">
        <v>624805.43000000005</v>
      </c>
      <c r="G27" s="18">
        <v>350091</v>
      </c>
      <c r="H27" s="18">
        <v>350000</v>
      </c>
      <c r="I27" s="24"/>
      <c r="J27" s="24"/>
      <c r="K27" s="24"/>
      <c r="L27" s="24"/>
      <c r="M27" s="24"/>
      <c r="N27" s="24"/>
      <c r="O27" s="24"/>
      <c r="P27" s="24"/>
    </row>
    <row r="28" spans="1:16" s="2" customFormat="1" ht="47.25" x14ac:dyDescent="0.25">
      <c r="A28" s="29" t="s">
        <v>19</v>
      </c>
      <c r="B28" s="37"/>
      <c r="C28" s="18">
        <f t="shared" si="3"/>
        <v>0</v>
      </c>
      <c r="D28" s="18">
        <f t="shared" si="2"/>
        <v>0</v>
      </c>
      <c r="E28" s="18"/>
      <c r="F28" s="18"/>
      <c r="G28" s="18"/>
      <c r="H28" s="18"/>
      <c r="I28" s="24"/>
      <c r="J28" s="24"/>
      <c r="K28" s="24"/>
      <c r="L28" s="24"/>
      <c r="M28" s="24"/>
      <c r="N28" s="24"/>
      <c r="O28" s="24"/>
      <c r="P28" s="24"/>
    </row>
    <row r="29" spans="1:16" s="2" customFormat="1" x14ac:dyDescent="0.25">
      <c r="A29" s="29" t="s">
        <v>37</v>
      </c>
      <c r="B29" s="37"/>
      <c r="C29" s="18">
        <f t="shared" si="3"/>
        <v>0</v>
      </c>
      <c r="D29" s="18">
        <f t="shared" si="2"/>
        <v>0</v>
      </c>
      <c r="E29" s="18"/>
      <c r="F29" s="18"/>
      <c r="G29" s="18"/>
      <c r="H29" s="18"/>
      <c r="I29" s="24"/>
      <c r="J29" s="24"/>
      <c r="K29" s="24"/>
      <c r="L29" s="24"/>
      <c r="M29" s="24"/>
      <c r="N29" s="24"/>
      <c r="O29" s="24"/>
      <c r="P29" s="24"/>
    </row>
    <row r="30" spans="1:16" s="2" customFormat="1" x14ac:dyDescent="0.25">
      <c r="A30" s="28" t="s">
        <v>20</v>
      </c>
      <c r="B30" s="37">
        <v>54760.66</v>
      </c>
      <c r="C30" s="18">
        <f t="shared" si="3"/>
        <v>27700</v>
      </c>
      <c r="D30" s="18">
        <f t="shared" si="2"/>
        <v>27700</v>
      </c>
      <c r="E30" s="40">
        <v>14663.58</v>
      </c>
      <c r="F30" s="18">
        <v>2990</v>
      </c>
      <c r="G30" s="40">
        <v>5046.42</v>
      </c>
      <c r="H30" s="18">
        <v>5000</v>
      </c>
      <c r="I30" s="24"/>
      <c r="J30" s="24"/>
      <c r="K30" s="24"/>
      <c r="L30" s="24"/>
      <c r="M30" s="24"/>
      <c r="N30" s="24"/>
      <c r="O30" s="24"/>
      <c r="P30" s="24"/>
    </row>
    <row r="31" spans="1:16" s="2" customFormat="1" ht="63" x14ac:dyDescent="0.25">
      <c r="A31" s="29" t="s">
        <v>69</v>
      </c>
      <c r="B31" s="37"/>
      <c r="C31" s="18">
        <f t="shared" si="3"/>
        <v>0</v>
      </c>
      <c r="D31" s="18">
        <f t="shared" si="2"/>
        <v>0</v>
      </c>
      <c r="E31" s="18"/>
      <c r="F31" s="18"/>
      <c r="G31" s="18"/>
      <c r="H31" s="18"/>
      <c r="I31" s="24"/>
      <c r="J31" s="24"/>
      <c r="K31" s="24"/>
      <c r="L31" s="24"/>
      <c r="M31" s="24"/>
      <c r="N31" s="24"/>
      <c r="O31" s="24"/>
      <c r="P31" s="24"/>
    </row>
    <row r="32" spans="1:16" s="2" customFormat="1" ht="31.5" x14ac:dyDescent="0.25">
      <c r="A32" s="28" t="s">
        <v>21</v>
      </c>
      <c r="B32" s="37">
        <f>B33+B34+B35+B36+B37</f>
        <v>6688293.9499999993</v>
      </c>
      <c r="C32" s="18">
        <f t="shared" si="3"/>
        <v>5827650.0099999998</v>
      </c>
      <c r="D32" s="40">
        <f t="shared" si="2"/>
        <v>5827650.0099999998</v>
      </c>
      <c r="E32" s="40">
        <f>E33+E34+E35+E36+E37</f>
        <v>720832.33000000007</v>
      </c>
      <c r="F32" s="40">
        <f>F33+F34+F35+F36+F37</f>
        <v>498821.43</v>
      </c>
      <c r="G32" s="40">
        <f>G33+G34+G35+G36+G37</f>
        <v>2941138.25</v>
      </c>
      <c r="H32" s="18">
        <f>H33+H34+H35+H36+H37</f>
        <v>1666858</v>
      </c>
      <c r="I32" s="24"/>
      <c r="J32" s="24"/>
      <c r="K32" s="24"/>
      <c r="L32" s="24"/>
      <c r="M32" s="24"/>
      <c r="N32" s="24"/>
      <c r="O32" s="24"/>
      <c r="P32" s="24"/>
    </row>
    <row r="33" spans="1:16" s="2" customFormat="1" ht="31.5" x14ac:dyDescent="0.25">
      <c r="A33" s="29" t="s">
        <v>22</v>
      </c>
      <c r="B33" s="37">
        <v>105214.55</v>
      </c>
      <c r="C33" s="18">
        <f t="shared" si="3"/>
        <v>345800</v>
      </c>
      <c r="D33" s="18">
        <f t="shared" si="2"/>
        <v>345800</v>
      </c>
      <c r="E33" s="40">
        <v>24436.65</v>
      </c>
      <c r="F33" s="40">
        <v>38571.53</v>
      </c>
      <c r="G33" s="40">
        <v>11591.82</v>
      </c>
      <c r="H33" s="18">
        <v>271200</v>
      </c>
      <c r="I33" s="24"/>
      <c r="J33" s="24"/>
      <c r="K33" s="24"/>
      <c r="L33" s="24"/>
      <c r="M33" s="24"/>
      <c r="N33" s="24"/>
      <c r="O33" s="24"/>
      <c r="P33" s="24"/>
    </row>
    <row r="34" spans="1:16" s="2" customFormat="1" ht="31.5" x14ac:dyDescent="0.25">
      <c r="A34" s="29" t="s">
        <v>23</v>
      </c>
      <c r="B34" s="37">
        <v>307213.06</v>
      </c>
      <c r="C34" s="18">
        <f t="shared" si="3"/>
        <v>294650</v>
      </c>
      <c r="D34" s="18">
        <f t="shared" si="2"/>
        <v>294650</v>
      </c>
      <c r="E34" s="40">
        <v>69004.14</v>
      </c>
      <c r="F34" s="40">
        <v>56954.43</v>
      </c>
      <c r="G34" s="40">
        <v>78691.429999999993</v>
      </c>
      <c r="H34" s="18">
        <v>90000</v>
      </c>
      <c r="I34" s="24"/>
      <c r="J34" s="24"/>
      <c r="K34" s="24"/>
      <c r="L34" s="24"/>
      <c r="M34" s="24"/>
      <c r="N34" s="24"/>
      <c r="O34" s="24"/>
      <c r="P34" s="24"/>
    </row>
    <row r="35" spans="1:16" s="2" customFormat="1" ht="31.5" x14ac:dyDescent="0.25">
      <c r="A35" s="29" t="s">
        <v>24</v>
      </c>
      <c r="B35" s="37">
        <v>1620481.2</v>
      </c>
      <c r="C35" s="18">
        <f t="shared" si="3"/>
        <v>2001770.01</v>
      </c>
      <c r="D35" s="40">
        <f t="shared" si="2"/>
        <v>2001770.01</v>
      </c>
      <c r="E35" s="40">
        <v>432764</v>
      </c>
      <c r="F35" s="40">
        <v>293630.01</v>
      </c>
      <c r="G35" s="18">
        <v>725376</v>
      </c>
      <c r="H35" s="18">
        <v>550000</v>
      </c>
      <c r="I35" s="24"/>
      <c r="J35" s="24"/>
      <c r="K35" s="24"/>
      <c r="L35" s="24"/>
      <c r="M35" s="24"/>
      <c r="N35" s="24"/>
      <c r="O35" s="24"/>
      <c r="P35" s="24"/>
    </row>
    <row r="36" spans="1:16" s="2" customFormat="1" ht="31.5" x14ac:dyDescent="0.25">
      <c r="A36" s="29" t="s">
        <v>25</v>
      </c>
      <c r="B36" s="37">
        <v>986377.49</v>
      </c>
      <c r="C36" s="18">
        <f t="shared" si="3"/>
        <v>647100</v>
      </c>
      <c r="D36" s="40">
        <f t="shared" si="2"/>
        <v>647100</v>
      </c>
      <c r="E36" s="40">
        <v>160595.54999999999</v>
      </c>
      <c r="F36" s="40">
        <v>82947.08</v>
      </c>
      <c r="G36" s="40">
        <v>171257.37</v>
      </c>
      <c r="H36" s="18">
        <v>232300</v>
      </c>
      <c r="I36" s="24"/>
      <c r="J36" s="24"/>
      <c r="K36" s="24"/>
      <c r="L36" s="24"/>
      <c r="M36" s="24"/>
      <c r="N36" s="24"/>
      <c r="O36" s="24"/>
      <c r="P36" s="24"/>
    </row>
    <row r="37" spans="1:16" s="2" customFormat="1" ht="31.5" x14ac:dyDescent="0.25">
      <c r="A37" s="29" t="s">
        <v>83</v>
      </c>
      <c r="B37" s="37">
        <v>3669007.65</v>
      </c>
      <c r="C37" s="18">
        <f t="shared" si="3"/>
        <v>2538330</v>
      </c>
      <c r="D37" s="40">
        <f t="shared" si="2"/>
        <v>2538330</v>
      </c>
      <c r="E37" s="40">
        <v>34031.99</v>
      </c>
      <c r="F37" s="40">
        <v>26718.38</v>
      </c>
      <c r="G37" s="40">
        <v>1954221.63</v>
      </c>
      <c r="H37" s="18">
        <v>523358</v>
      </c>
      <c r="I37" s="24"/>
      <c r="J37" s="24"/>
      <c r="K37" s="24"/>
      <c r="L37" s="24"/>
      <c r="M37" s="24"/>
      <c r="N37" s="24"/>
      <c r="O37" s="24"/>
      <c r="P37" s="24"/>
    </row>
    <row r="38" spans="1:16" s="2" customFormat="1" ht="31.5" x14ac:dyDescent="0.25">
      <c r="A38" s="28" t="s">
        <v>29</v>
      </c>
      <c r="B38" s="37">
        <v>32059.38</v>
      </c>
      <c r="C38" s="18">
        <f t="shared" si="3"/>
        <v>39000</v>
      </c>
      <c r="D38" s="18">
        <f t="shared" si="2"/>
        <v>39000</v>
      </c>
      <c r="E38" s="18"/>
      <c r="F38" s="18">
        <v>19500</v>
      </c>
      <c r="G38" s="18">
        <v>14500</v>
      </c>
      <c r="H38" s="18">
        <v>5000</v>
      </c>
      <c r="I38" s="24"/>
      <c r="J38" s="24"/>
      <c r="K38" s="24"/>
      <c r="L38" s="24"/>
      <c r="M38" s="24"/>
      <c r="N38" s="24"/>
      <c r="O38" s="24"/>
      <c r="P38" s="24"/>
    </row>
    <row r="39" spans="1:16" s="2" customFormat="1" x14ac:dyDescent="0.25">
      <c r="A39" s="28" t="s">
        <v>30</v>
      </c>
      <c r="B39" s="37">
        <v>350000</v>
      </c>
      <c r="C39" s="18">
        <f t="shared" si="3"/>
        <v>370000</v>
      </c>
      <c r="D39" s="18">
        <f t="shared" si="2"/>
        <v>370000</v>
      </c>
      <c r="E39" s="18">
        <v>70000</v>
      </c>
      <c r="F39" s="18">
        <v>100000</v>
      </c>
      <c r="G39" s="18">
        <v>100000</v>
      </c>
      <c r="H39" s="18">
        <v>100000</v>
      </c>
      <c r="I39" s="24"/>
      <c r="J39" s="24"/>
      <c r="K39" s="24"/>
      <c r="L39" s="24"/>
      <c r="M39" s="24"/>
      <c r="N39" s="24"/>
      <c r="O39" s="24"/>
      <c r="P39" s="24"/>
    </row>
    <row r="40" spans="1:16" s="2" customFormat="1" x14ac:dyDescent="0.25">
      <c r="A40" s="28" t="s">
        <v>78</v>
      </c>
      <c r="B40" s="37">
        <v>30969.9</v>
      </c>
      <c r="C40" s="40">
        <f t="shared" si="3"/>
        <v>129999.59</v>
      </c>
      <c r="D40" s="40">
        <f t="shared" si="2"/>
        <v>129999.59</v>
      </c>
      <c r="E40" s="18"/>
      <c r="F40" s="40">
        <v>8067.59</v>
      </c>
      <c r="G40" s="18">
        <v>65000</v>
      </c>
      <c r="H40" s="18">
        <v>56932</v>
      </c>
      <c r="I40" s="24"/>
      <c r="J40" s="24"/>
      <c r="K40" s="24"/>
      <c r="L40" s="24"/>
      <c r="M40" s="24"/>
      <c r="N40" s="24"/>
      <c r="O40" s="24"/>
      <c r="P40" s="24"/>
    </row>
    <row r="41" spans="1:16" s="2" customFormat="1" x14ac:dyDescent="0.25">
      <c r="A41" s="28" t="s">
        <v>70</v>
      </c>
      <c r="B41" s="37">
        <v>77577.95</v>
      </c>
      <c r="C41" s="40">
        <f t="shared" si="3"/>
        <v>66999.8</v>
      </c>
      <c r="D41" s="40">
        <f t="shared" si="2"/>
        <v>66999.8</v>
      </c>
      <c r="E41" s="40">
        <v>45830.21</v>
      </c>
      <c r="F41" s="40">
        <v>15114.59</v>
      </c>
      <c r="G41" s="18">
        <v>1055</v>
      </c>
      <c r="H41" s="18">
        <v>5000</v>
      </c>
      <c r="I41" s="24"/>
      <c r="J41" s="24"/>
      <c r="K41" s="24"/>
      <c r="L41" s="24"/>
      <c r="M41" s="24"/>
      <c r="N41" s="24"/>
      <c r="O41" s="24"/>
      <c r="P41" s="24"/>
    </row>
    <row r="42" spans="1:16" s="2" customFormat="1" x14ac:dyDescent="0.25">
      <c r="A42" s="28" t="s">
        <v>31</v>
      </c>
      <c r="B42" s="37">
        <f>B43+B44+B45</f>
        <v>7712493.2400000002</v>
      </c>
      <c r="C42" s="40">
        <f t="shared" si="3"/>
        <v>13854868</v>
      </c>
      <c r="D42" s="40">
        <f t="shared" si="2"/>
        <v>13854868</v>
      </c>
      <c r="E42" s="18">
        <f>E43+E44+E45</f>
        <v>6689227</v>
      </c>
      <c r="F42" s="40">
        <f>F43+F44+F45</f>
        <v>3975120</v>
      </c>
      <c r="G42" s="18">
        <f>G43+G44+G45</f>
        <v>2108267</v>
      </c>
      <c r="H42" s="18">
        <f>H43+H44+H45</f>
        <v>1082254</v>
      </c>
      <c r="I42" s="24"/>
      <c r="J42" s="24"/>
      <c r="K42" s="24"/>
      <c r="L42" s="24"/>
      <c r="M42" s="24"/>
      <c r="N42" s="24"/>
      <c r="O42" s="24"/>
      <c r="P42" s="24"/>
    </row>
    <row r="43" spans="1:16" s="2" customFormat="1" ht="31.5" x14ac:dyDescent="0.25">
      <c r="A43" s="29" t="s">
        <v>32</v>
      </c>
      <c r="B43" s="37">
        <v>2153818.84</v>
      </c>
      <c r="C43" s="18">
        <f t="shared" si="3"/>
        <v>9511868</v>
      </c>
      <c r="D43" s="18">
        <f t="shared" si="2"/>
        <v>9511868</v>
      </c>
      <c r="E43" s="18">
        <v>4314418</v>
      </c>
      <c r="F43" s="18">
        <f>383766+2413670</f>
        <v>2797436</v>
      </c>
      <c r="G43" s="18">
        <f>260070+1848197</f>
        <v>2108267</v>
      </c>
      <c r="H43" s="18">
        <v>291747</v>
      </c>
      <c r="I43" s="24"/>
      <c r="J43" s="24"/>
      <c r="K43" s="24"/>
      <c r="L43" s="24"/>
      <c r="M43" s="24"/>
      <c r="N43" s="24"/>
      <c r="O43" s="24"/>
      <c r="P43" s="24"/>
    </row>
    <row r="44" spans="1:16" s="2" customFormat="1" x14ac:dyDescent="0.25">
      <c r="A44" s="29" t="s">
        <v>33</v>
      </c>
      <c r="B44" s="37">
        <v>5558674.4000000004</v>
      </c>
      <c r="C44" s="18">
        <f t="shared" si="3"/>
        <v>4343000</v>
      </c>
      <c r="D44" s="18">
        <f t="shared" si="2"/>
        <v>4343000</v>
      </c>
      <c r="E44" s="18">
        <f>3240+1291732+1079837</f>
        <v>2374809</v>
      </c>
      <c r="F44" s="40">
        <v>1177684</v>
      </c>
      <c r="G44" s="40"/>
      <c r="H44" s="18">
        <v>790507</v>
      </c>
      <c r="I44" s="24"/>
      <c r="J44" s="24"/>
      <c r="K44" s="24"/>
      <c r="L44" s="24"/>
      <c r="M44" s="24"/>
      <c r="N44" s="24"/>
      <c r="O44" s="24"/>
      <c r="P44" s="24"/>
    </row>
    <row r="45" spans="1:16" s="2" customFormat="1" ht="31.5" x14ac:dyDescent="0.25">
      <c r="A45" s="29" t="s">
        <v>77</v>
      </c>
      <c r="B45" s="37"/>
      <c r="C45" s="18">
        <f t="shared" si="3"/>
        <v>0</v>
      </c>
      <c r="D45" s="18">
        <f t="shared" si="2"/>
        <v>0</v>
      </c>
      <c r="E45" s="18">
        <f>F45+G45+H45+I45</f>
        <v>0</v>
      </c>
      <c r="F45" s="18">
        <f>G45+H45+I45+J45</f>
        <v>0</v>
      </c>
      <c r="G45" s="18">
        <f>H45+I45+J45+K45</f>
        <v>0</v>
      </c>
      <c r="H45" s="18">
        <f>I45+J45+K45+L45</f>
        <v>0</v>
      </c>
      <c r="I45" s="24"/>
      <c r="J45" s="24"/>
      <c r="K45" s="24"/>
      <c r="L45" s="24"/>
      <c r="M45" s="24"/>
      <c r="N45" s="24"/>
      <c r="O45" s="24"/>
      <c r="P45" s="24"/>
    </row>
    <row r="46" spans="1:16" s="5" customFormat="1" ht="31.5" x14ac:dyDescent="0.25">
      <c r="A46" s="26" t="s">
        <v>38</v>
      </c>
      <c r="B46" s="36">
        <f>B8-B17</f>
        <v>517853.55999998748</v>
      </c>
      <c r="C46" s="18" t="s">
        <v>41</v>
      </c>
      <c r="D46" s="18" t="s">
        <v>41</v>
      </c>
      <c r="E46" s="18" t="s">
        <v>41</v>
      </c>
      <c r="F46" s="18" t="s">
        <v>41</v>
      </c>
      <c r="G46" s="18" t="s">
        <v>41</v>
      </c>
      <c r="H46" s="18" t="s">
        <v>41</v>
      </c>
      <c r="I46" s="23"/>
      <c r="J46" s="23"/>
      <c r="K46" s="23"/>
      <c r="L46" s="23"/>
      <c r="M46" s="23"/>
      <c r="N46" s="24"/>
      <c r="O46" s="23"/>
      <c r="P46" s="23"/>
    </row>
    <row r="47" spans="1:16" s="2" customFormat="1" x14ac:dyDescent="0.25">
      <c r="A47" s="66" t="s">
        <v>39</v>
      </c>
      <c r="B47" s="66"/>
      <c r="C47" s="66"/>
      <c r="D47" s="66"/>
      <c r="E47" s="66"/>
      <c r="F47" s="66"/>
      <c r="G47" s="66"/>
      <c r="H47" s="66"/>
      <c r="I47" s="24"/>
      <c r="J47" s="24"/>
      <c r="K47" s="24"/>
      <c r="L47" s="24"/>
      <c r="M47" s="24"/>
      <c r="N47" s="24"/>
      <c r="O47" s="24"/>
      <c r="P47" s="24"/>
    </row>
    <row r="48" spans="1:16" s="2" customFormat="1" ht="31.5" x14ac:dyDescent="0.25">
      <c r="A48" s="29" t="s">
        <v>40</v>
      </c>
      <c r="B48" s="33"/>
      <c r="C48" s="18" t="s">
        <v>41</v>
      </c>
      <c r="D48" s="18" t="s">
        <v>41</v>
      </c>
      <c r="E48" s="18" t="s">
        <v>41</v>
      </c>
      <c r="F48" s="18" t="s">
        <v>41</v>
      </c>
      <c r="G48" s="18" t="s">
        <v>41</v>
      </c>
      <c r="H48" s="18" t="s">
        <v>41</v>
      </c>
      <c r="I48" s="24"/>
      <c r="J48" s="24"/>
      <c r="K48" s="24"/>
      <c r="L48" s="24"/>
      <c r="M48" s="24"/>
      <c r="N48" s="24"/>
      <c r="O48" s="24"/>
      <c r="P48" s="24"/>
    </row>
    <row r="49" spans="1:16" s="2" customFormat="1" x14ac:dyDescent="0.25">
      <c r="A49" s="29" t="s">
        <v>42</v>
      </c>
      <c r="B49" s="33">
        <v>17069314</v>
      </c>
      <c r="C49" s="18" t="s">
        <v>41</v>
      </c>
      <c r="D49" s="18" t="s">
        <v>41</v>
      </c>
      <c r="E49" s="18" t="s">
        <v>41</v>
      </c>
      <c r="F49" s="18" t="s">
        <v>41</v>
      </c>
      <c r="G49" s="18" t="s">
        <v>41</v>
      </c>
      <c r="H49" s="18" t="s">
        <v>41</v>
      </c>
      <c r="I49" s="24"/>
      <c r="J49" s="24"/>
      <c r="K49" s="24"/>
      <c r="L49" s="24"/>
      <c r="M49" s="24"/>
      <c r="N49" s="24"/>
      <c r="O49" s="24"/>
      <c r="P49" s="24"/>
    </row>
    <row r="50" spans="1:16" x14ac:dyDescent="0.25">
      <c r="A50" s="29" t="s">
        <v>43</v>
      </c>
      <c r="B50" s="34">
        <v>31909521</v>
      </c>
      <c r="C50" s="17" t="s">
        <v>41</v>
      </c>
      <c r="D50" s="17" t="s">
        <v>41</v>
      </c>
      <c r="E50" s="18" t="s">
        <v>41</v>
      </c>
      <c r="F50" s="18" t="s">
        <v>41</v>
      </c>
      <c r="G50" s="18" t="s">
        <v>41</v>
      </c>
      <c r="H50" s="18" t="s">
        <v>41</v>
      </c>
    </row>
    <row r="51" spans="1:16" x14ac:dyDescent="0.25">
      <c r="A51" s="29" t="s">
        <v>44</v>
      </c>
      <c r="B51" s="34">
        <v>14840207</v>
      </c>
      <c r="C51" s="18" t="s">
        <v>41</v>
      </c>
      <c r="D51" s="17" t="s">
        <v>41</v>
      </c>
      <c r="E51" s="18" t="s">
        <v>41</v>
      </c>
      <c r="F51" s="18" t="s">
        <v>41</v>
      </c>
      <c r="G51" s="18" t="s">
        <v>41</v>
      </c>
      <c r="H51" s="18" t="s">
        <v>41</v>
      </c>
    </row>
    <row r="52" spans="1:16" ht="31.5" x14ac:dyDescent="0.25">
      <c r="A52" s="29" t="s">
        <v>45</v>
      </c>
      <c r="B52" s="34">
        <v>6445054</v>
      </c>
      <c r="C52" s="18" t="s">
        <v>41</v>
      </c>
      <c r="D52" s="17"/>
      <c r="E52" s="18" t="s">
        <v>41</v>
      </c>
      <c r="F52" s="18" t="s">
        <v>41</v>
      </c>
      <c r="G52" s="18" t="s">
        <v>41</v>
      </c>
      <c r="H52" s="18" t="s">
        <v>41</v>
      </c>
    </row>
    <row r="53" spans="1:16" x14ac:dyDescent="0.25">
      <c r="A53" s="29" t="s">
        <v>46</v>
      </c>
      <c r="B53" s="34">
        <v>517854</v>
      </c>
      <c r="C53" s="17" t="s">
        <v>41</v>
      </c>
      <c r="D53" s="17"/>
      <c r="E53" s="18" t="s">
        <v>41</v>
      </c>
      <c r="F53" s="18" t="s">
        <v>41</v>
      </c>
      <c r="G53" s="18" t="s">
        <v>41</v>
      </c>
      <c r="H53" s="18" t="s">
        <v>41</v>
      </c>
    </row>
    <row r="54" spans="1:16" x14ac:dyDescent="0.25">
      <c r="A54" s="26" t="s">
        <v>47</v>
      </c>
      <c r="B54" s="34">
        <v>23514472</v>
      </c>
      <c r="C54" s="18" t="s">
        <v>41</v>
      </c>
      <c r="D54" s="18" t="s">
        <v>41</v>
      </c>
      <c r="E54" s="18" t="s">
        <v>41</v>
      </c>
      <c r="F54" s="18" t="s">
        <v>41</v>
      </c>
      <c r="G54" s="18" t="s">
        <v>41</v>
      </c>
      <c r="H54" s="18" t="s">
        <v>41</v>
      </c>
    </row>
    <row r="55" spans="1:16" ht="31.5" x14ac:dyDescent="0.25">
      <c r="A55" s="29" t="s">
        <v>48</v>
      </c>
      <c r="B55" s="34">
        <v>3612574</v>
      </c>
      <c r="C55" s="18" t="s">
        <v>41</v>
      </c>
      <c r="D55" s="18" t="s">
        <v>41</v>
      </c>
      <c r="E55" s="18" t="s">
        <v>41</v>
      </c>
      <c r="F55" s="18" t="s">
        <v>41</v>
      </c>
      <c r="G55" s="18" t="s">
        <v>41</v>
      </c>
      <c r="H55" s="18" t="s">
        <v>41</v>
      </c>
    </row>
    <row r="56" spans="1:16" ht="31.5" x14ac:dyDescent="0.25">
      <c r="A56" s="29" t="s">
        <v>63</v>
      </c>
      <c r="B56" s="34">
        <v>920396</v>
      </c>
      <c r="C56" s="17" t="s">
        <v>41</v>
      </c>
      <c r="D56" s="18" t="s">
        <v>41</v>
      </c>
      <c r="E56" s="18" t="s">
        <v>41</v>
      </c>
      <c r="F56" s="18" t="s">
        <v>41</v>
      </c>
      <c r="G56" s="18" t="s">
        <v>41</v>
      </c>
      <c r="H56" s="18" t="s">
        <v>41</v>
      </c>
    </row>
    <row r="57" spans="1:16" ht="31.5" x14ac:dyDescent="0.25">
      <c r="A57" s="26" t="s">
        <v>49</v>
      </c>
      <c r="B57" s="34">
        <f>B55+B56</f>
        <v>4532970</v>
      </c>
      <c r="C57" s="18" t="s">
        <v>41</v>
      </c>
      <c r="D57" s="18" t="s">
        <v>41</v>
      </c>
      <c r="E57" s="18" t="s">
        <v>41</v>
      </c>
      <c r="F57" s="18" t="s">
        <v>41</v>
      </c>
      <c r="G57" s="18" t="s">
        <v>41</v>
      </c>
      <c r="H57" s="18" t="s">
        <v>41</v>
      </c>
    </row>
    <row r="58" spans="1:16" s="11" customFormat="1" x14ac:dyDescent="0.25">
      <c r="A58" s="26" t="s">
        <v>50</v>
      </c>
      <c r="B58" s="35">
        <v>14117980</v>
      </c>
      <c r="C58" s="18" t="s">
        <v>41</v>
      </c>
      <c r="D58" s="30"/>
      <c r="E58" s="30"/>
      <c r="F58" s="30"/>
      <c r="G58" s="30"/>
      <c r="H58" s="30"/>
      <c r="I58" s="22"/>
      <c r="J58" s="22"/>
      <c r="K58" s="22"/>
      <c r="L58" s="22"/>
      <c r="M58" s="22"/>
      <c r="N58" s="22"/>
      <c r="O58" s="22"/>
      <c r="P58" s="22"/>
    </row>
    <row r="59" spans="1:16" x14ac:dyDescent="0.25">
      <c r="A59" s="67" t="s">
        <v>51</v>
      </c>
      <c r="B59" s="67"/>
      <c r="C59" s="67"/>
      <c r="D59" s="67"/>
      <c r="E59" s="67"/>
      <c r="F59" s="67"/>
      <c r="G59" s="67"/>
      <c r="H59" s="67"/>
    </row>
    <row r="60" spans="1:16" ht="94.5" x14ac:dyDescent="0.25">
      <c r="A60" s="29" t="s">
        <v>62</v>
      </c>
      <c r="B60" s="34" t="s">
        <v>41</v>
      </c>
      <c r="C60" s="17">
        <f>C61+C62+C63+C64+C65+C66</f>
        <v>631</v>
      </c>
      <c r="D60" s="17" t="s">
        <v>41</v>
      </c>
      <c r="E60" s="17" t="s">
        <v>41</v>
      </c>
      <c r="F60" s="17" t="s">
        <v>41</v>
      </c>
      <c r="G60" s="17" t="s">
        <v>41</v>
      </c>
      <c r="H60" s="17" t="s">
        <v>41</v>
      </c>
    </row>
    <row r="61" spans="1:16" x14ac:dyDescent="0.25">
      <c r="A61" s="29" t="s">
        <v>52</v>
      </c>
      <c r="B61" s="34" t="s">
        <v>41</v>
      </c>
      <c r="C61" s="17">
        <v>5</v>
      </c>
      <c r="D61" s="17" t="s">
        <v>41</v>
      </c>
      <c r="E61" s="17" t="s">
        <v>41</v>
      </c>
      <c r="F61" s="17" t="s">
        <v>41</v>
      </c>
      <c r="G61" s="17" t="s">
        <v>41</v>
      </c>
      <c r="H61" s="17" t="s">
        <v>41</v>
      </c>
    </row>
    <row r="62" spans="1:16" ht="31.5" x14ac:dyDescent="0.25">
      <c r="A62" s="29" t="s">
        <v>53</v>
      </c>
      <c r="B62" s="34" t="s">
        <v>41</v>
      </c>
      <c r="C62" s="17">
        <v>25</v>
      </c>
      <c r="D62" s="17" t="s">
        <v>41</v>
      </c>
      <c r="E62" s="17" t="s">
        <v>41</v>
      </c>
      <c r="F62" s="17" t="s">
        <v>41</v>
      </c>
      <c r="G62" s="17" t="s">
        <v>41</v>
      </c>
      <c r="H62" s="17" t="s">
        <v>41</v>
      </c>
    </row>
    <row r="63" spans="1:16" x14ac:dyDescent="0.25">
      <c r="A63" s="29" t="s">
        <v>54</v>
      </c>
      <c r="B63" s="34" t="s">
        <v>41</v>
      </c>
      <c r="C63" s="17">
        <v>105.75</v>
      </c>
      <c r="D63" s="17" t="s">
        <v>41</v>
      </c>
      <c r="E63" s="17" t="s">
        <v>41</v>
      </c>
      <c r="F63" s="17" t="s">
        <v>41</v>
      </c>
      <c r="G63" s="17" t="s">
        <v>41</v>
      </c>
      <c r="H63" s="17" t="s">
        <v>41</v>
      </c>
    </row>
    <row r="64" spans="1:16" x14ac:dyDescent="0.25">
      <c r="A64" s="29" t="s">
        <v>55</v>
      </c>
      <c r="B64" s="34" t="s">
        <v>41</v>
      </c>
      <c r="C64" s="17">
        <v>229.5</v>
      </c>
      <c r="D64" s="17" t="s">
        <v>41</v>
      </c>
      <c r="E64" s="17" t="s">
        <v>41</v>
      </c>
      <c r="F64" s="17" t="s">
        <v>41</v>
      </c>
      <c r="G64" s="17" t="s">
        <v>41</v>
      </c>
      <c r="H64" s="17" t="s">
        <v>41</v>
      </c>
    </row>
    <row r="65" spans="1:11" x14ac:dyDescent="0.25">
      <c r="A65" s="29" t="s">
        <v>56</v>
      </c>
      <c r="B65" s="34" t="s">
        <v>41</v>
      </c>
      <c r="C65" s="17">
        <v>96.75</v>
      </c>
      <c r="D65" s="17" t="s">
        <v>41</v>
      </c>
      <c r="E65" s="17" t="s">
        <v>41</v>
      </c>
      <c r="F65" s="17" t="s">
        <v>41</v>
      </c>
      <c r="G65" s="17" t="s">
        <v>41</v>
      </c>
      <c r="H65" s="17" t="s">
        <v>41</v>
      </c>
    </row>
    <row r="66" spans="1:11" x14ac:dyDescent="0.25">
      <c r="A66" s="29" t="s">
        <v>57</v>
      </c>
      <c r="B66" s="34" t="s">
        <v>41</v>
      </c>
      <c r="C66" s="17">
        <v>169</v>
      </c>
      <c r="D66" s="17" t="s">
        <v>41</v>
      </c>
      <c r="E66" s="17" t="s">
        <v>41</v>
      </c>
      <c r="F66" s="17" t="s">
        <v>41</v>
      </c>
      <c r="G66" s="17" t="s">
        <v>41</v>
      </c>
      <c r="H66" s="17" t="s">
        <v>41</v>
      </c>
    </row>
    <row r="67" spans="1:11" x14ac:dyDescent="0.25">
      <c r="A67" s="29" t="s">
        <v>59</v>
      </c>
      <c r="B67" s="34" t="s">
        <v>41</v>
      </c>
      <c r="C67" s="17">
        <f>D19</f>
        <v>69258887</v>
      </c>
      <c r="D67" s="17" t="s">
        <v>41</v>
      </c>
      <c r="E67" s="17" t="s">
        <v>41</v>
      </c>
      <c r="F67" s="17" t="s">
        <v>41</v>
      </c>
      <c r="G67" s="17" t="s">
        <v>41</v>
      </c>
      <c r="H67" s="17" t="s">
        <v>41</v>
      </c>
    </row>
    <row r="68" spans="1:11" ht="47.25" x14ac:dyDescent="0.25">
      <c r="A68" s="29" t="s">
        <v>58</v>
      </c>
      <c r="B68" s="34" t="s">
        <v>41</v>
      </c>
      <c r="C68" s="16">
        <f>C67/12/C60</f>
        <v>9146.7098520866348</v>
      </c>
      <c r="D68" s="17" t="s">
        <v>41</v>
      </c>
      <c r="E68" s="17" t="s">
        <v>41</v>
      </c>
      <c r="F68" s="17" t="s">
        <v>41</v>
      </c>
      <c r="G68" s="17" t="s">
        <v>41</v>
      </c>
      <c r="H68" s="17" t="s">
        <v>41</v>
      </c>
    </row>
    <row r="69" spans="1:11" x14ac:dyDescent="0.25">
      <c r="A69" s="29" t="s">
        <v>52</v>
      </c>
      <c r="B69" s="34" t="s">
        <v>41</v>
      </c>
      <c r="C69" s="17">
        <v>15150</v>
      </c>
      <c r="D69" s="17" t="s">
        <v>41</v>
      </c>
      <c r="E69" s="17" t="s">
        <v>41</v>
      </c>
      <c r="F69" s="17" t="s">
        <v>41</v>
      </c>
      <c r="G69" s="17" t="s">
        <v>41</v>
      </c>
      <c r="H69" s="17" t="s">
        <v>41</v>
      </c>
      <c r="I69" s="21">
        <f t="shared" ref="I69:I74" si="4">C69*C61</f>
        <v>75750</v>
      </c>
      <c r="J69" s="21">
        <v>12</v>
      </c>
      <c r="K69" s="21">
        <f t="shared" ref="K69:K74" si="5">I69*J69</f>
        <v>909000</v>
      </c>
    </row>
    <row r="70" spans="1:11" ht="31.5" x14ac:dyDescent="0.25">
      <c r="A70" s="29" t="s">
        <v>53</v>
      </c>
      <c r="B70" s="34" t="s">
        <v>41</v>
      </c>
      <c r="C70" s="17">
        <v>5820</v>
      </c>
      <c r="D70" s="17" t="s">
        <v>41</v>
      </c>
      <c r="E70" s="17" t="s">
        <v>41</v>
      </c>
      <c r="F70" s="17" t="s">
        <v>41</v>
      </c>
      <c r="G70" s="17" t="s">
        <v>41</v>
      </c>
      <c r="H70" s="17" t="s">
        <v>41</v>
      </c>
      <c r="I70" s="21">
        <f t="shared" si="4"/>
        <v>145500</v>
      </c>
      <c r="J70" s="21">
        <v>12</v>
      </c>
      <c r="K70" s="21">
        <f t="shared" si="5"/>
        <v>1746000</v>
      </c>
    </row>
    <row r="71" spans="1:11" x14ac:dyDescent="0.25">
      <c r="A71" s="29" t="s">
        <v>54</v>
      </c>
      <c r="B71" s="34" t="s">
        <v>41</v>
      </c>
      <c r="C71" s="17">
        <v>12342</v>
      </c>
      <c r="D71" s="17" t="s">
        <v>41</v>
      </c>
      <c r="E71" s="17" t="s">
        <v>41</v>
      </c>
      <c r="F71" s="17" t="s">
        <v>41</v>
      </c>
      <c r="G71" s="17" t="s">
        <v>41</v>
      </c>
      <c r="H71" s="17" t="s">
        <v>41</v>
      </c>
      <c r="I71" s="21">
        <f t="shared" si="4"/>
        <v>1305166.5</v>
      </c>
      <c r="J71" s="21">
        <v>13</v>
      </c>
      <c r="K71" s="21">
        <f t="shared" si="5"/>
        <v>16967164.5</v>
      </c>
    </row>
    <row r="72" spans="1:11" x14ac:dyDescent="0.25">
      <c r="A72" s="29" t="s">
        <v>55</v>
      </c>
      <c r="B72" s="34" t="s">
        <v>41</v>
      </c>
      <c r="C72" s="17">
        <v>7590</v>
      </c>
      <c r="D72" s="17" t="s">
        <v>41</v>
      </c>
      <c r="E72" s="17" t="s">
        <v>41</v>
      </c>
      <c r="F72" s="17" t="s">
        <v>41</v>
      </c>
      <c r="G72" s="17" t="s">
        <v>41</v>
      </c>
      <c r="H72" s="17" t="s">
        <v>41</v>
      </c>
      <c r="I72" s="21">
        <f t="shared" si="4"/>
        <v>1741905</v>
      </c>
      <c r="J72" s="21">
        <v>13</v>
      </c>
      <c r="K72" s="21">
        <f t="shared" si="5"/>
        <v>22644765</v>
      </c>
    </row>
    <row r="73" spans="1:11" x14ac:dyDescent="0.25">
      <c r="A73" s="29" t="s">
        <v>56</v>
      </c>
      <c r="B73" s="34" t="s">
        <v>41</v>
      </c>
      <c r="C73" s="17">
        <v>5100</v>
      </c>
      <c r="D73" s="17" t="s">
        <v>41</v>
      </c>
      <c r="E73" s="17" t="s">
        <v>41</v>
      </c>
      <c r="F73" s="17" t="s">
        <v>41</v>
      </c>
      <c r="G73" s="17" t="s">
        <v>41</v>
      </c>
      <c r="H73" s="17" t="s">
        <v>41</v>
      </c>
      <c r="I73" s="21">
        <f t="shared" si="4"/>
        <v>493425</v>
      </c>
      <c r="J73" s="21">
        <v>12</v>
      </c>
      <c r="K73" s="21">
        <f t="shared" si="5"/>
        <v>5921100</v>
      </c>
    </row>
    <row r="74" spans="1:11" x14ac:dyDescent="0.25">
      <c r="A74" s="29" t="s">
        <v>57</v>
      </c>
      <c r="B74" s="34" t="s">
        <v>41</v>
      </c>
      <c r="C74" s="17">
        <v>5350</v>
      </c>
      <c r="D74" s="17" t="s">
        <v>41</v>
      </c>
      <c r="E74" s="17" t="s">
        <v>41</v>
      </c>
      <c r="F74" s="17" t="s">
        <v>41</v>
      </c>
      <c r="G74" s="17" t="s">
        <v>41</v>
      </c>
      <c r="H74" s="17" t="s">
        <v>41</v>
      </c>
      <c r="I74" s="21">
        <f t="shared" si="4"/>
        <v>904150</v>
      </c>
      <c r="J74" s="21">
        <v>12</v>
      </c>
      <c r="K74" s="21">
        <f t="shared" si="5"/>
        <v>10849800</v>
      </c>
    </row>
    <row r="75" spans="1:11" ht="31.5" customHeight="1" x14ac:dyDescent="0.25">
      <c r="A75" s="84" t="s">
        <v>73</v>
      </c>
      <c r="B75" s="84"/>
      <c r="C75" s="84"/>
      <c r="D75" s="84"/>
      <c r="E75" s="84"/>
      <c r="F75" s="84"/>
      <c r="G75" s="84"/>
      <c r="H75" s="84"/>
      <c r="I75" s="21">
        <f>SUM(I69:I74)</f>
        <v>4665896.5</v>
      </c>
      <c r="J75" s="21">
        <v>12</v>
      </c>
      <c r="K75" s="21">
        <f>SUM(K69:K74)</f>
        <v>59037829.5</v>
      </c>
    </row>
    <row r="76" spans="1:11" x14ac:dyDescent="0.25">
      <c r="A76" s="68" t="s">
        <v>74</v>
      </c>
      <c r="B76" s="68"/>
      <c r="C76" s="68"/>
      <c r="D76" s="68"/>
      <c r="E76" s="68"/>
      <c r="F76" s="68"/>
      <c r="G76" s="68"/>
      <c r="H76" s="68"/>
      <c r="K76" s="21">
        <f>K75-C67</f>
        <v>-10221057.5</v>
      </c>
    </row>
    <row r="78" spans="1:11" x14ac:dyDescent="0.25">
      <c r="A78" s="31" t="s">
        <v>65</v>
      </c>
    </row>
    <row r="79" spans="1:11" ht="31.5" x14ac:dyDescent="0.25">
      <c r="A79" s="31" t="s">
        <v>66</v>
      </c>
    </row>
    <row r="80" spans="1:11" x14ac:dyDescent="0.25">
      <c r="A80" s="68" t="s">
        <v>67</v>
      </c>
      <c r="B80" s="68"/>
      <c r="C80" s="68"/>
      <c r="D80" s="68"/>
      <c r="E80" s="68"/>
      <c r="F80" s="68"/>
      <c r="G80" s="68"/>
      <c r="H80" s="68"/>
    </row>
  </sheetData>
  <mergeCells count="16">
    <mergeCell ref="J17:M17"/>
    <mergeCell ref="A47:H47"/>
    <mergeCell ref="A59:H59"/>
    <mergeCell ref="A80:H80"/>
    <mergeCell ref="A1:H1"/>
    <mergeCell ref="A2:H2"/>
    <mergeCell ref="A3:H3"/>
    <mergeCell ref="A4:H4"/>
    <mergeCell ref="A5:A7"/>
    <mergeCell ref="B5:B7"/>
    <mergeCell ref="C5:C7"/>
    <mergeCell ref="D5:H5"/>
    <mergeCell ref="D6:D7"/>
    <mergeCell ref="A75:H75"/>
    <mergeCell ref="A76:H76"/>
    <mergeCell ref="E6:H6"/>
  </mergeCells>
  <phoneticPr fontId="0" type="noConversion"/>
  <pageMargins left="0.7" right="0.7" top="0.75" bottom="0.75" header="0.3" footer="0.3"/>
  <pageSetup paperSize="9" scale="63" orientation="portrait" r:id="rId1"/>
  <rowBreaks count="1" manualBreakCount="1">
    <brk id="46" max="7" man="1"/>
  </rowBreaks>
  <colBreaks count="1" manualBreakCount="1">
    <brk id="8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0"/>
  <sheetViews>
    <sheetView view="pageBreakPreview" zoomScale="6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P73" sqref="P73"/>
    </sheetView>
  </sheetViews>
  <sheetFormatPr defaultRowHeight="15.75" x14ac:dyDescent="0.25"/>
  <cols>
    <col min="1" max="1" width="36.5703125" style="32" customWidth="1"/>
    <col min="2" max="2" width="15.140625" style="38" customWidth="1"/>
    <col min="3" max="3" width="17.5703125" style="21" customWidth="1"/>
    <col min="4" max="4" width="16.42578125" style="21" customWidth="1"/>
    <col min="5" max="5" width="13" style="21" customWidth="1"/>
    <col min="6" max="6" width="11.7109375" style="21" customWidth="1"/>
    <col min="7" max="7" width="13" style="21" customWidth="1"/>
    <col min="8" max="8" width="14.5703125" style="21" customWidth="1"/>
    <col min="9" max="9" width="9.85546875" style="21" customWidth="1"/>
    <col min="10" max="10" width="15.7109375" style="21" customWidth="1"/>
    <col min="11" max="11" width="11.140625" style="21" customWidth="1"/>
    <col min="12" max="12" width="9.28515625" style="21" customWidth="1"/>
    <col min="13" max="13" width="9.140625" style="21"/>
    <col min="14" max="14" width="11.85546875" style="21" customWidth="1"/>
    <col min="15" max="15" width="9.140625" style="21"/>
    <col min="16" max="16" width="13.5703125" style="21" customWidth="1"/>
    <col min="17" max="16384" width="9.140625" style="1"/>
  </cols>
  <sheetData>
    <row r="1" spans="1:16" x14ac:dyDescent="0.25">
      <c r="A1" s="69" t="s">
        <v>5</v>
      </c>
      <c r="B1" s="69"/>
      <c r="C1" s="69"/>
      <c r="D1" s="69"/>
      <c r="E1" s="69"/>
      <c r="F1" s="69"/>
      <c r="G1" s="69"/>
      <c r="H1" s="69"/>
    </row>
    <row r="2" spans="1:16" x14ac:dyDescent="0.25">
      <c r="A2" s="69" t="s">
        <v>6</v>
      </c>
      <c r="B2" s="69"/>
      <c r="C2" s="69"/>
      <c r="D2" s="69"/>
      <c r="E2" s="69"/>
      <c r="F2" s="69"/>
      <c r="G2" s="69"/>
      <c r="H2" s="69"/>
    </row>
    <row r="3" spans="1:16" x14ac:dyDescent="0.25">
      <c r="A3" s="69" t="s">
        <v>86</v>
      </c>
      <c r="B3" s="69"/>
      <c r="C3" s="69"/>
      <c r="D3" s="69"/>
      <c r="E3" s="69"/>
      <c r="F3" s="69"/>
      <c r="G3" s="69"/>
      <c r="H3" s="69"/>
    </row>
    <row r="4" spans="1:16" x14ac:dyDescent="0.25">
      <c r="A4" s="70" t="s">
        <v>7</v>
      </c>
      <c r="B4" s="70"/>
      <c r="C4" s="70"/>
      <c r="D4" s="70"/>
      <c r="E4" s="70"/>
      <c r="F4" s="70"/>
      <c r="G4" s="70"/>
      <c r="H4" s="70"/>
    </row>
    <row r="5" spans="1:16" s="11" customFormat="1" x14ac:dyDescent="0.25">
      <c r="A5" s="71" t="s">
        <v>0</v>
      </c>
      <c r="B5" s="74" t="s">
        <v>1</v>
      </c>
      <c r="C5" s="77" t="s">
        <v>76</v>
      </c>
      <c r="D5" s="80" t="s">
        <v>3</v>
      </c>
      <c r="E5" s="81"/>
      <c r="F5" s="81"/>
      <c r="G5" s="81"/>
      <c r="H5" s="82"/>
      <c r="I5" s="22"/>
      <c r="J5" s="22"/>
      <c r="K5" s="22"/>
      <c r="L5" s="22"/>
      <c r="M5" s="22"/>
      <c r="N5" s="22"/>
      <c r="O5" s="22"/>
      <c r="P5" s="22"/>
    </row>
    <row r="6" spans="1:16" s="11" customFormat="1" ht="15.75" customHeight="1" x14ac:dyDescent="0.25">
      <c r="A6" s="72"/>
      <c r="B6" s="75"/>
      <c r="C6" s="78"/>
      <c r="D6" s="83" t="s">
        <v>27</v>
      </c>
      <c r="E6" s="85" t="s">
        <v>4</v>
      </c>
      <c r="F6" s="85"/>
      <c r="G6" s="85"/>
      <c r="H6" s="85"/>
      <c r="I6" s="22"/>
      <c r="J6" s="22"/>
      <c r="K6" s="22"/>
      <c r="L6" s="22"/>
      <c r="M6" s="22"/>
      <c r="N6" s="22"/>
      <c r="O6" s="22"/>
      <c r="P6" s="22"/>
    </row>
    <row r="7" spans="1:16" s="5" customFormat="1" ht="35.25" customHeight="1" x14ac:dyDescent="0.25">
      <c r="A7" s="73"/>
      <c r="B7" s="76"/>
      <c r="C7" s="79"/>
      <c r="D7" s="83"/>
      <c r="E7" s="25">
        <v>1</v>
      </c>
      <c r="F7" s="25">
        <v>2</v>
      </c>
      <c r="G7" s="25">
        <v>3</v>
      </c>
      <c r="H7" s="25">
        <v>4</v>
      </c>
      <c r="I7" s="23"/>
      <c r="J7" s="23"/>
      <c r="K7" s="23"/>
      <c r="L7" s="23"/>
      <c r="M7" s="23"/>
      <c r="N7" s="23"/>
      <c r="O7" s="23"/>
      <c r="P7" s="23"/>
    </row>
    <row r="8" spans="1:16" s="19" customFormat="1" x14ac:dyDescent="0.25">
      <c r="A8" s="26" t="s">
        <v>8</v>
      </c>
      <c r="B8" s="36">
        <f>B9+B12+B15+B13+B14+B16</f>
        <v>81730421.239999995</v>
      </c>
      <c r="C8" s="41">
        <f>C9+C12+C15+C13+C14+C16</f>
        <v>105545902.44000001</v>
      </c>
      <c r="D8" s="41">
        <f>D9+D12+D13+D14+D15+D16</f>
        <v>105545902.44000001</v>
      </c>
      <c r="E8" s="41">
        <f>E9+E12+E13+E14+E15+E16</f>
        <v>26333164.23</v>
      </c>
      <c r="F8" s="25">
        <f>F9+F12+F13+F14+F15+F16</f>
        <v>28148318.670000002</v>
      </c>
      <c r="G8" s="41">
        <f>G9+G12+G13+G14+G15+G16</f>
        <v>27747229</v>
      </c>
      <c r="H8" s="41">
        <f>H9+H12+H13+H14+H15+H16</f>
        <v>23317190.539999999</v>
      </c>
      <c r="I8" s="23"/>
      <c r="J8" s="23"/>
      <c r="K8" s="23"/>
      <c r="L8" s="23"/>
      <c r="M8" s="23"/>
      <c r="N8" s="23"/>
      <c r="O8" s="23"/>
      <c r="P8" s="23"/>
    </row>
    <row r="9" spans="1:16" s="20" customFormat="1" ht="47.25" x14ac:dyDescent="0.25">
      <c r="A9" s="28" t="s">
        <v>34</v>
      </c>
      <c r="B9" s="37">
        <v>19167269.02</v>
      </c>
      <c r="C9" s="18">
        <f>D9</f>
        <v>69562876.24000001</v>
      </c>
      <c r="D9" s="40">
        <f t="shared" ref="D9:D16" si="0">E9+F9+G9+H9</f>
        <v>69562876.24000001</v>
      </c>
      <c r="E9" s="40">
        <f>E10+E11</f>
        <v>4679223.5</v>
      </c>
      <c r="F9" s="40">
        <f>F10+F11</f>
        <v>18838851.200000003</v>
      </c>
      <c r="G9" s="40">
        <f>G10+G11</f>
        <v>25389586</v>
      </c>
      <c r="H9" s="40">
        <f>H10+H11</f>
        <v>20655215.539999999</v>
      </c>
      <c r="I9" s="24"/>
      <c r="J9" s="24"/>
      <c r="K9" s="24"/>
      <c r="L9" s="24"/>
      <c r="M9" s="24"/>
      <c r="N9" s="24"/>
      <c r="O9" s="24"/>
      <c r="P9" s="24"/>
    </row>
    <row r="10" spans="1:16" s="20" customFormat="1" x14ac:dyDescent="0.25">
      <c r="A10" s="28" t="s">
        <v>80</v>
      </c>
      <c r="B10" s="37"/>
      <c r="C10" s="18"/>
      <c r="D10" s="40">
        <f t="shared" si="0"/>
        <v>18898103.240000002</v>
      </c>
      <c r="E10" s="37">
        <v>4679223.5</v>
      </c>
      <c r="F10" s="37">
        <v>4698144.74</v>
      </c>
      <c r="G10" s="33">
        <v>4770735</v>
      </c>
      <c r="H10" s="33">
        <v>4750000</v>
      </c>
      <c r="I10" s="24"/>
      <c r="J10" s="24"/>
      <c r="K10" s="24"/>
      <c r="L10" s="24"/>
      <c r="M10" s="24"/>
      <c r="N10" s="24"/>
      <c r="O10" s="24"/>
      <c r="P10" s="24"/>
    </row>
    <row r="11" spans="1:16" s="20" customFormat="1" x14ac:dyDescent="0.25">
      <c r="A11" s="28" t="s">
        <v>81</v>
      </c>
      <c r="B11" s="37"/>
      <c r="C11" s="18"/>
      <c r="D11" s="40">
        <f t="shared" si="0"/>
        <v>50664773</v>
      </c>
      <c r="E11" s="33">
        <v>0</v>
      </c>
      <c r="F11" s="33">
        <v>14140706.460000001</v>
      </c>
      <c r="G11" s="37">
        <v>20618851</v>
      </c>
      <c r="H11" s="37">
        <v>15905215.539999999</v>
      </c>
      <c r="I11" s="24"/>
      <c r="J11" s="24"/>
      <c r="K11" s="24"/>
      <c r="L11" s="24"/>
      <c r="M11" s="24"/>
      <c r="N11" s="24"/>
      <c r="O11" s="24"/>
      <c r="P11" s="24"/>
    </row>
    <row r="12" spans="1:16" s="20" customFormat="1" x14ac:dyDescent="0.25">
      <c r="A12" s="28" t="s">
        <v>35</v>
      </c>
      <c r="B12" s="37">
        <v>33828853.219999999</v>
      </c>
      <c r="C12" s="18">
        <f>D12</f>
        <v>9374022</v>
      </c>
      <c r="D12" s="18">
        <f t="shared" si="0"/>
        <v>9374022</v>
      </c>
      <c r="E12" s="33">
        <v>9374022</v>
      </c>
      <c r="F12" s="33"/>
      <c r="G12" s="33"/>
      <c r="H12" s="33"/>
      <c r="I12" s="24"/>
      <c r="J12" s="24"/>
      <c r="K12" s="24"/>
      <c r="L12" s="24"/>
      <c r="M12" s="24"/>
      <c r="N12" s="24"/>
      <c r="O12" s="24"/>
      <c r="P12" s="24"/>
    </row>
    <row r="13" spans="1:16" s="20" customFormat="1" x14ac:dyDescent="0.25">
      <c r="A13" s="28" t="s">
        <v>72</v>
      </c>
      <c r="B13" s="37">
        <v>2033781</v>
      </c>
      <c r="C13" s="18">
        <f>D13</f>
        <v>2164970</v>
      </c>
      <c r="D13" s="18">
        <f t="shared" si="0"/>
        <v>2164970</v>
      </c>
      <c r="E13" s="33">
        <v>354400</v>
      </c>
      <c r="F13" s="33">
        <v>1810570</v>
      </c>
      <c r="G13" s="33"/>
      <c r="H13" s="33"/>
      <c r="I13" s="24"/>
      <c r="J13" s="24"/>
      <c r="K13" s="24"/>
      <c r="L13" s="24"/>
      <c r="M13" s="24"/>
      <c r="N13" s="24"/>
      <c r="O13" s="24"/>
      <c r="P13" s="24"/>
    </row>
    <row r="14" spans="1:16" s="20" customFormat="1" x14ac:dyDescent="0.25">
      <c r="A14" s="28" t="s">
        <v>68</v>
      </c>
      <c r="B14" s="37">
        <v>2945551.87</v>
      </c>
      <c r="C14" s="18">
        <f>D14</f>
        <v>10623</v>
      </c>
      <c r="D14" s="18">
        <f t="shared" si="0"/>
        <v>10623</v>
      </c>
      <c r="E14" s="33">
        <v>10623</v>
      </c>
      <c r="F14" s="33"/>
      <c r="G14" s="33"/>
      <c r="H14" s="33"/>
      <c r="I14" s="24"/>
      <c r="J14" s="24"/>
      <c r="K14" s="24"/>
      <c r="L14" s="24"/>
      <c r="M14" s="24"/>
      <c r="N14" s="24"/>
      <c r="O14" s="24"/>
      <c r="P14" s="24"/>
    </row>
    <row r="15" spans="1:16" s="20" customFormat="1" ht="31.5" x14ac:dyDescent="0.25">
      <c r="A15" s="28" t="s">
        <v>36</v>
      </c>
      <c r="B15" s="37">
        <v>23330686.710000001</v>
      </c>
      <c r="C15" s="18">
        <f>D15</f>
        <v>23749658</v>
      </c>
      <c r="D15" s="18">
        <f t="shared" si="0"/>
        <v>23749658</v>
      </c>
      <c r="E15" s="33">
        <f>5924060+5928406</f>
        <v>11852466</v>
      </c>
      <c r="F15" s="33">
        <f>5441818+1977430</f>
        <v>7419248</v>
      </c>
      <c r="G15" s="33">
        <f>652910+1380280</f>
        <v>2033190</v>
      </c>
      <c r="H15" s="33">
        <f>1082254+1362500</f>
        <v>2444754</v>
      </c>
      <c r="I15" s="24"/>
      <c r="J15" s="24"/>
      <c r="K15" s="24"/>
      <c r="L15" s="24"/>
      <c r="M15" s="24"/>
      <c r="N15" s="24"/>
      <c r="O15" s="24"/>
      <c r="P15" s="24"/>
    </row>
    <row r="16" spans="1:16" s="20" customFormat="1" x14ac:dyDescent="0.25">
      <c r="A16" s="28" t="s">
        <v>75</v>
      </c>
      <c r="B16" s="37">
        <v>424279.42</v>
      </c>
      <c r="C16" s="40">
        <f>D16</f>
        <v>683753.2</v>
      </c>
      <c r="D16" s="40">
        <f t="shared" si="0"/>
        <v>683753.2</v>
      </c>
      <c r="E16" s="37">
        <v>62429.73</v>
      </c>
      <c r="F16" s="37">
        <v>79649.47</v>
      </c>
      <c r="G16" s="33">
        <v>324453</v>
      </c>
      <c r="H16" s="33">
        <v>217221</v>
      </c>
      <c r="I16" s="24"/>
      <c r="J16" s="24"/>
      <c r="K16" s="24"/>
      <c r="L16" s="24"/>
      <c r="M16" s="24"/>
      <c r="N16" s="24"/>
      <c r="O16" s="24"/>
      <c r="P16" s="24"/>
    </row>
    <row r="17" spans="1:16" s="5" customFormat="1" x14ac:dyDescent="0.25">
      <c r="A17" s="26" t="s">
        <v>9</v>
      </c>
      <c r="B17" s="36">
        <f t="shared" ref="B17:H17" si="1">B19+B21+B23+B27+B30+B38+B39+B42+B26+B32+B41+B40</f>
        <v>81212567.680000007</v>
      </c>
      <c r="C17" s="27">
        <f t="shared" si="1"/>
        <v>100929260.81000002</v>
      </c>
      <c r="D17" s="41">
        <f t="shared" si="1"/>
        <v>100929260.81000002</v>
      </c>
      <c r="E17" s="41">
        <f t="shared" si="1"/>
        <v>26333164.119999997</v>
      </c>
      <c r="F17" s="25">
        <f t="shared" si="1"/>
        <v>28148318.689999998</v>
      </c>
      <c r="G17" s="41">
        <f t="shared" si="1"/>
        <v>27747229</v>
      </c>
      <c r="H17" s="25">
        <f t="shared" si="1"/>
        <v>18700549</v>
      </c>
      <c r="I17" s="23"/>
      <c r="J17" s="65"/>
      <c r="K17" s="65"/>
      <c r="L17" s="65"/>
      <c r="M17" s="65"/>
      <c r="N17" s="23"/>
      <c r="O17" s="23"/>
      <c r="P17" s="23"/>
    </row>
    <row r="18" spans="1:16" s="2" customFormat="1" x14ac:dyDescent="0.25">
      <c r="A18" s="29" t="s">
        <v>10</v>
      </c>
      <c r="B18" s="37"/>
      <c r="C18" s="18"/>
      <c r="D18" s="18"/>
      <c r="E18" s="18"/>
      <c r="F18" s="18"/>
      <c r="G18" s="18"/>
      <c r="H18" s="18"/>
      <c r="I18" s="24"/>
      <c r="J18" s="24"/>
      <c r="K18" s="24"/>
      <c r="L18" s="24"/>
      <c r="M18" s="24"/>
      <c r="N18" s="24"/>
      <c r="O18" s="24"/>
      <c r="P18" s="24"/>
    </row>
    <row r="19" spans="1:16" s="2" customFormat="1" x14ac:dyDescent="0.25">
      <c r="A19" s="28" t="s">
        <v>11</v>
      </c>
      <c r="B19" s="37">
        <v>58333708.350000001</v>
      </c>
      <c r="C19" s="18">
        <f>D19</f>
        <v>69791393.400000006</v>
      </c>
      <c r="D19" s="18">
        <f t="shared" ref="D19:D45" si="2">E19+F19+G19+H19</f>
        <v>69791393.400000006</v>
      </c>
      <c r="E19" s="40">
        <v>16447100</v>
      </c>
      <c r="F19" s="18">
        <v>21186562.399999999</v>
      </c>
      <c r="G19" s="40">
        <v>17878226</v>
      </c>
      <c r="H19" s="18">
        <f>14305716-26268+57</f>
        <v>14279505</v>
      </c>
      <c r="I19" s="24"/>
      <c r="J19" s="24"/>
      <c r="K19" s="24"/>
      <c r="L19" s="24"/>
      <c r="M19" s="24"/>
      <c r="N19" s="24"/>
      <c r="O19" s="24"/>
      <c r="P19" s="24"/>
    </row>
    <row r="20" spans="1:16" s="2" customFormat="1" ht="31.5" x14ac:dyDescent="0.25">
      <c r="A20" s="29" t="s">
        <v>12</v>
      </c>
      <c r="B20" s="37"/>
      <c r="C20" s="18">
        <f t="shared" ref="C20:C45" si="3">D20</f>
        <v>12686140.77</v>
      </c>
      <c r="D20" s="18">
        <f t="shared" si="2"/>
        <v>12686140.77</v>
      </c>
      <c r="E20" s="40">
        <v>3015100</v>
      </c>
      <c r="F20" s="40">
        <v>3770671.77</v>
      </c>
      <c r="G20" s="40">
        <v>3238721</v>
      </c>
      <c r="H20" s="18">
        <f>2687916-26268</f>
        <v>2661648</v>
      </c>
      <c r="I20" s="24"/>
      <c r="J20" s="24"/>
      <c r="K20" s="24"/>
      <c r="L20" s="24"/>
      <c r="M20" s="24" t="s">
        <v>85</v>
      </c>
      <c r="N20" s="24"/>
      <c r="O20" s="24"/>
      <c r="P20" s="24"/>
    </row>
    <row r="21" spans="1:16" s="2" customFormat="1" ht="31.5" x14ac:dyDescent="0.25">
      <c r="A21" s="28" t="s">
        <v>13</v>
      </c>
      <c r="B21" s="37">
        <v>2729730.65</v>
      </c>
      <c r="C21" s="18">
        <f t="shared" si="3"/>
        <v>2161678.3200000003</v>
      </c>
      <c r="D21" s="40">
        <f t="shared" si="2"/>
        <v>2161678.3200000003</v>
      </c>
      <c r="E21" s="40">
        <v>718899</v>
      </c>
      <c r="F21" s="40">
        <v>466835.32</v>
      </c>
      <c r="G21" s="18">
        <f>625944</f>
        <v>625944</v>
      </c>
      <c r="H21" s="18">
        <v>350000</v>
      </c>
      <c r="I21" s="24"/>
      <c r="J21" s="24"/>
      <c r="K21" s="24"/>
      <c r="L21" s="24"/>
      <c r="M21" s="24"/>
      <c r="N21" s="24"/>
      <c r="O21" s="24"/>
      <c r="P21" s="24"/>
    </row>
    <row r="22" spans="1:16" s="2" customFormat="1" ht="31.5" x14ac:dyDescent="0.25">
      <c r="A22" s="29" t="s">
        <v>14</v>
      </c>
      <c r="B22" s="37"/>
      <c r="C22" s="18">
        <f t="shared" si="3"/>
        <v>0</v>
      </c>
      <c r="D22" s="18">
        <f t="shared" si="2"/>
        <v>0</v>
      </c>
      <c r="E22" s="18"/>
      <c r="F22" s="18"/>
      <c r="G22" s="18"/>
      <c r="H22" s="18"/>
      <c r="I22" s="24"/>
      <c r="J22" s="24"/>
      <c r="K22" s="24"/>
      <c r="L22" s="24"/>
      <c r="M22" s="24"/>
      <c r="N22" s="24"/>
      <c r="O22" s="24"/>
      <c r="P22" s="24"/>
    </row>
    <row r="23" spans="1:16" s="2" customFormat="1" ht="47.25" x14ac:dyDescent="0.25">
      <c r="A23" s="28" t="s">
        <v>15</v>
      </c>
      <c r="B23" s="37">
        <v>2038059.28</v>
      </c>
      <c r="C23" s="18">
        <f t="shared" si="3"/>
        <v>5803849.9299999997</v>
      </c>
      <c r="D23" s="40">
        <f t="shared" si="2"/>
        <v>5803849.9299999997</v>
      </c>
      <c r="E23" s="40">
        <v>500000</v>
      </c>
      <c r="F23" s="40">
        <v>1164302.93</v>
      </c>
      <c r="G23" s="18">
        <v>3639547</v>
      </c>
      <c r="H23" s="18">
        <v>500000</v>
      </c>
      <c r="I23" s="24"/>
      <c r="J23" s="24"/>
      <c r="K23" s="24"/>
      <c r="L23" s="24"/>
      <c r="M23" s="24"/>
      <c r="N23" s="24"/>
      <c r="O23" s="24"/>
      <c r="P23" s="24"/>
    </row>
    <row r="24" spans="1:16" s="2" customFormat="1" ht="31.5" x14ac:dyDescent="0.25">
      <c r="A24" s="29" t="s">
        <v>16</v>
      </c>
      <c r="B24" s="37"/>
      <c r="C24" s="18">
        <f t="shared" si="3"/>
        <v>0</v>
      </c>
      <c r="D24" s="18">
        <f t="shared" si="2"/>
        <v>0</v>
      </c>
      <c r="E24" s="18"/>
      <c r="F24" s="18"/>
      <c r="G24" s="18"/>
      <c r="H24" s="18"/>
      <c r="I24" s="24"/>
      <c r="J24" s="24"/>
      <c r="K24" s="24"/>
      <c r="L24" s="24"/>
      <c r="M24" s="24"/>
      <c r="N24" s="24"/>
      <c r="O24" s="24"/>
      <c r="P24" s="24"/>
    </row>
    <row r="25" spans="1:16" s="2" customFormat="1" ht="63" x14ac:dyDescent="0.25">
      <c r="A25" s="29" t="s">
        <v>17</v>
      </c>
      <c r="B25" s="37"/>
      <c r="C25" s="18">
        <f t="shared" si="3"/>
        <v>0</v>
      </c>
      <c r="D25" s="18">
        <f t="shared" si="2"/>
        <v>0</v>
      </c>
      <c r="E25" s="18"/>
      <c r="F25" s="18"/>
      <c r="G25" s="18"/>
      <c r="H25" s="18"/>
      <c r="I25" s="24"/>
      <c r="J25" s="24"/>
      <c r="K25" s="24"/>
      <c r="L25" s="24"/>
      <c r="M25" s="24"/>
      <c r="N25" s="24"/>
      <c r="O25" s="24"/>
      <c r="P25" s="24"/>
    </row>
    <row r="26" spans="1:16" s="2" customFormat="1" ht="31.5" x14ac:dyDescent="0.25">
      <c r="A26" s="28" t="s">
        <v>71</v>
      </c>
      <c r="B26" s="37">
        <v>1692342.09</v>
      </c>
      <c r="C26" s="18">
        <f t="shared" si="3"/>
        <v>1436152</v>
      </c>
      <c r="D26" s="40">
        <f t="shared" si="2"/>
        <v>1436152</v>
      </c>
      <c r="E26" s="18">
        <v>450000</v>
      </c>
      <c r="F26" s="40">
        <v>450000</v>
      </c>
      <c r="G26" s="18">
        <v>236152</v>
      </c>
      <c r="H26" s="18">
        <v>300000</v>
      </c>
      <c r="I26" s="24"/>
      <c r="J26" s="24"/>
      <c r="K26" s="24"/>
      <c r="L26" s="24"/>
      <c r="M26" s="24"/>
      <c r="N26" s="24"/>
      <c r="O26" s="24"/>
      <c r="P26" s="24"/>
    </row>
    <row r="27" spans="1:16" s="2" customFormat="1" ht="31.5" x14ac:dyDescent="0.25">
      <c r="A27" s="28" t="s">
        <v>18</v>
      </c>
      <c r="B27" s="37">
        <v>1472572.23</v>
      </c>
      <c r="C27" s="18">
        <f t="shared" si="3"/>
        <v>2294620.4300000002</v>
      </c>
      <c r="D27" s="40">
        <f t="shared" si="2"/>
        <v>2294620.4300000002</v>
      </c>
      <c r="E27" s="40">
        <v>676612</v>
      </c>
      <c r="F27" s="40">
        <v>624805.43000000005</v>
      </c>
      <c r="G27" s="18">
        <v>643203</v>
      </c>
      <c r="H27" s="18">
        <v>350000</v>
      </c>
      <c r="I27" s="24"/>
      <c r="J27" s="24"/>
      <c r="K27" s="24"/>
      <c r="L27" s="24"/>
      <c r="M27" s="24"/>
      <c r="N27" s="24"/>
      <c r="O27" s="24"/>
      <c r="P27" s="24"/>
    </row>
    <row r="28" spans="1:16" s="2" customFormat="1" ht="47.25" x14ac:dyDescent="0.25">
      <c r="A28" s="29" t="s">
        <v>19</v>
      </c>
      <c r="B28" s="37"/>
      <c r="C28" s="18">
        <f t="shared" si="3"/>
        <v>0</v>
      </c>
      <c r="D28" s="18">
        <f t="shared" si="2"/>
        <v>0</v>
      </c>
      <c r="E28" s="18"/>
      <c r="F28" s="18"/>
      <c r="G28" s="18"/>
      <c r="H28" s="18"/>
      <c r="I28" s="24"/>
      <c r="J28" s="24"/>
      <c r="K28" s="24"/>
      <c r="L28" s="24"/>
      <c r="M28" s="24"/>
      <c r="N28" s="24"/>
      <c r="O28" s="24"/>
      <c r="P28" s="24"/>
    </row>
    <row r="29" spans="1:16" s="2" customFormat="1" x14ac:dyDescent="0.25">
      <c r="A29" s="29" t="s">
        <v>37</v>
      </c>
      <c r="B29" s="37"/>
      <c r="C29" s="18">
        <f t="shared" si="3"/>
        <v>0</v>
      </c>
      <c r="D29" s="18">
        <f t="shared" si="2"/>
        <v>0</v>
      </c>
      <c r="E29" s="18"/>
      <c r="F29" s="18"/>
      <c r="G29" s="18"/>
      <c r="H29" s="18"/>
      <c r="I29" s="24"/>
      <c r="J29" s="24"/>
      <c r="K29" s="24"/>
      <c r="L29" s="24"/>
      <c r="M29" s="24"/>
      <c r="N29" s="24"/>
      <c r="O29" s="24"/>
      <c r="P29" s="24"/>
    </row>
    <row r="30" spans="1:16" s="2" customFormat="1" x14ac:dyDescent="0.25">
      <c r="A30" s="28" t="s">
        <v>20</v>
      </c>
      <c r="B30" s="37">
        <v>54760.66</v>
      </c>
      <c r="C30" s="18">
        <f t="shared" si="3"/>
        <v>25533.58</v>
      </c>
      <c r="D30" s="18">
        <f t="shared" si="2"/>
        <v>25533.58</v>
      </c>
      <c r="E30" s="40">
        <v>14663.58</v>
      </c>
      <c r="F30" s="18">
        <v>2990</v>
      </c>
      <c r="G30" s="40">
        <v>2880</v>
      </c>
      <c r="H30" s="18">
        <v>5000</v>
      </c>
      <c r="I30" s="24"/>
      <c r="J30" s="24"/>
      <c r="K30" s="24"/>
      <c r="L30" s="24"/>
      <c r="M30" s="24"/>
      <c r="N30" s="24"/>
      <c r="O30" s="24"/>
      <c r="P30" s="24"/>
    </row>
    <row r="31" spans="1:16" s="2" customFormat="1" ht="63" x14ac:dyDescent="0.25">
      <c r="A31" s="29" t="s">
        <v>69</v>
      </c>
      <c r="B31" s="37"/>
      <c r="C31" s="18">
        <f t="shared" si="3"/>
        <v>0</v>
      </c>
      <c r="D31" s="18">
        <f t="shared" si="2"/>
        <v>0</v>
      </c>
      <c r="E31" s="18"/>
      <c r="F31" s="18"/>
      <c r="G31" s="18"/>
      <c r="H31" s="18"/>
      <c r="I31" s="24"/>
      <c r="J31" s="24"/>
      <c r="K31" s="24"/>
      <c r="L31" s="24"/>
      <c r="M31" s="24"/>
      <c r="N31" s="24"/>
      <c r="O31" s="24"/>
      <c r="P31" s="24"/>
    </row>
    <row r="32" spans="1:16" s="2" customFormat="1" ht="31.5" x14ac:dyDescent="0.25">
      <c r="A32" s="28" t="s">
        <v>21</v>
      </c>
      <c r="B32" s="37">
        <f>B33+B34+B35+B36+B37</f>
        <v>6688293.9499999993</v>
      </c>
      <c r="C32" s="18">
        <f t="shared" si="3"/>
        <v>3202091.76</v>
      </c>
      <c r="D32" s="40">
        <f t="shared" si="2"/>
        <v>3202091.76</v>
      </c>
      <c r="E32" s="40">
        <f>E33+E34+E35+E36+E37</f>
        <v>720832.33000000007</v>
      </c>
      <c r="F32" s="40">
        <f>F33+F34+F35+F36+F37</f>
        <v>498821.43</v>
      </c>
      <c r="G32" s="40">
        <f>G33+G34+G35+G36+G37</f>
        <v>315580</v>
      </c>
      <c r="H32" s="18">
        <f>H33+H34+H35+H36+H37</f>
        <v>1666858</v>
      </c>
      <c r="I32" s="24"/>
      <c r="J32" s="24"/>
      <c r="K32" s="24"/>
      <c r="L32" s="24"/>
      <c r="M32" s="24"/>
      <c r="N32" s="24"/>
      <c r="O32" s="24"/>
      <c r="P32" s="24"/>
    </row>
    <row r="33" spans="1:16" s="2" customFormat="1" ht="31.5" x14ac:dyDescent="0.25">
      <c r="A33" s="29" t="s">
        <v>22</v>
      </c>
      <c r="B33" s="37">
        <v>105214.55</v>
      </c>
      <c r="C33" s="18">
        <f t="shared" si="3"/>
        <v>334208.18</v>
      </c>
      <c r="D33" s="18">
        <f t="shared" si="2"/>
        <v>334208.18</v>
      </c>
      <c r="E33" s="40">
        <v>24436.65</v>
      </c>
      <c r="F33" s="40">
        <v>38571.53</v>
      </c>
      <c r="G33" s="40"/>
      <c r="H33" s="18">
        <v>271200</v>
      </c>
      <c r="I33" s="24"/>
      <c r="J33" s="24"/>
      <c r="K33" s="24"/>
      <c r="L33" s="24"/>
      <c r="M33" s="24"/>
      <c r="N33" s="24"/>
      <c r="O33" s="24"/>
      <c r="P33" s="24"/>
    </row>
    <row r="34" spans="1:16" s="2" customFormat="1" ht="31.5" x14ac:dyDescent="0.25">
      <c r="A34" s="29" t="s">
        <v>23</v>
      </c>
      <c r="B34" s="37">
        <v>307213.06</v>
      </c>
      <c r="C34" s="18">
        <f t="shared" si="3"/>
        <v>271722.57</v>
      </c>
      <c r="D34" s="18">
        <f t="shared" si="2"/>
        <v>271722.57</v>
      </c>
      <c r="E34" s="40">
        <v>69004.14</v>
      </c>
      <c r="F34" s="40">
        <v>56954.43</v>
      </c>
      <c r="G34" s="40">
        <v>55764</v>
      </c>
      <c r="H34" s="18">
        <v>90000</v>
      </c>
      <c r="I34" s="24"/>
      <c r="J34" s="24"/>
      <c r="K34" s="24"/>
      <c r="L34" s="24"/>
      <c r="M34" s="24"/>
      <c r="N34" s="24"/>
      <c r="O34" s="24"/>
      <c r="P34" s="24"/>
    </row>
    <row r="35" spans="1:16" s="2" customFormat="1" ht="31.5" x14ac:dyDescent="0.25">
      <c r="A35" s="29" t="s">
        <v>24</v>
      </c>
      <c r="B35" s="37">
        <v>1620481.2</v>
      </c>
      <c r="C35" s="18">
        <f t="shared" si="3"/>
        <v>1477164.01</v>
      </c>
      <c r="D35" s="40">
        <f t="shared" si="2"/>
        <v>1477164.01</v>
      </c>
      <c r="E35" s="40">
        <v>432764</v>
      </c>
      <c r="F35" s="40">
        <v>293630.01</v>
      </c>
      <c r="G35" s="18">
        <v>200770</v>
      </c>
      <c r="H35" s="18">
        <v>550000</v>
      </c>
      <c r="I35" s="24"/>
      <c r="J35" s="24"/>
      <c r="K35" s="24"/>
      <c r="L35" s="24"/>
      <c r="M35" s="24"/>
      <c r="N35" s="24"/>
      <c r="O35" s="24"/>
      <c r="P35" s="24"/>
    </row>
    <row r="36" spans="1:16" s="2" customFormat="1" ht="31.5" x14ac:dyDescent="0.25">
      <c r="A36" s="29" t="s">
        <v>25</v>
      </c>
      <c r="B36" s="37">
        <v>986377.49</v>
      </c>
      <c r="C36" s="18">
        <f t="shared" si="3"/>
        <v>491195.63</v>
      </c>
      <c r="D36" s="40">
        <f t="shared" si="2"/>
        <v>491195.63</v>
      </c>
      <c r="E36" s="40">
        <v>160595.54999999999</v>
      </c>
      <c r="F36" s="40">
        <v>82947.08</v>
      </c>
      <c r="G36" s="40">
        <v>15353</v>
      </c>
      <c r="H36" s="18">
        <v>232300</v>
      </c>
      <c r="I36" s="24"/>
      <c r="J36" s="24"/>
      <c r="K36" s="24"/>
      <c r="L36" s="24"/>
      <c r="M36" s="24"/>
      <c r="N36" s="24"/>
      <c r="O36" s="24"/>
      <c r="P36" s="24"/>
    </row>
    <row r="37" spans="1:16" s="2" customFormat="1" ht="31.5" x14ac:dyDescent="0.25">
      <c r="A37" s="29" t="s">
        <v>83</v>
      </c>
      <c r="B37" s="37">
        <v>3669007.65</v>
      </c>
      <c r="C37" s="18">
        <f t="shared" si="3"/>
        <v>627801.37</v>
      </c>
      <c r="D37" s="40">
        <f t="shared" si="2"/>
        <v>627801.37</v>
      </c>
      <c r="E37" s="40">
        <v>34031.99</v>
      </c>
      <c r="F37" s="40">
        <v>26718.38</v>
      </c>
      <c r="G37" s="40">
        <v>43693</v>
      </c>
      <c r="H37" s="18">
        <v>523358</v>
      </c>
      <c r="I37" s="24"/>
      <c r="J37" s="24"/>
      <c r="K37" s="24"/>
      <c r="L37" s="24"/>
      <c r="M37" s="24"/>
      <c r="N37" s="24"/>
      <c r="O37" s="24"/>
      <c r="P37" s="24"/>
    </row>
    <row r="38" spans="1:16" s="2" customFormat="1" ht="31.5" x14ac:dyDescent="0.25">
      <c r="A38" s="28" t="s">
        <v>29</v>
      </c>
      <c r="B38" s="37">
        <v>32059.38</v>
      </c>
      <c r="C38" s="18">
        <f t="shared" si="3"/>
        <v>62500</v>
      </c>
      <c r="D38" s="18">
        <f t="shared" si="2"/>
        <v>62500</v>
      </c>
      <c r="E38" s="18"/>
      <c r="F38" s="18">
        <v>19500</v>
      </c>
      <c r="G38" s="18">
        <v>38000</v>
      </c>
      <c r="H38" s="18">
        <v>5000</v>
      </c>
      <c r="I38" s="24"/>
      <c r="J38" s="24"/>
      <c r="K38" s="24"/>
      <c r="L38" s="24"/>
      <c r="M38" s="24"/>
      <c r="N38" s="24"/>
      <c r="O38" s="24"/>
      <c r="P38" s="24"/>
    </row>
    <row r="39" spans="1:16" s="2" customFormat="1" x14ac:dyDescent="0.25">
      <c r="A39" s="28" t="s">
        <v>30</v>
      </c>
      <c r="B39" s="37">
        <v>350000</v>
      </c>
      <c r="C39" s="18">
        <f t="shared" si="3"/>
        <v>380000</v>
      </c>
      <c r="D39" s="18">
        <f t="shared" si="2"/>
        <v>380000</v>
      </c>
      <c r="E39" s="18">
        <v>70000</v>
      </c>
      <c r="F39" s="18">
        <v>100000</v>
      </c>
      <c r="G39" s="18">
        <v>110000</v>
      </c>
      <c r="H39" s="18">
        <v>100000</v>
      </c>
      <c r="I39" s="24"/>
      <c r="J39" s="24"/>
      <c r="K39" s="24"/>
      <c r="L39" s="24"/>
      <c r="M39" s="24"/>
      <c r="N39" s="24"/>
      <c r="O39" s="24"/>
      <c r="P39" s="24"/>
    </row>
    <row r="40" spans="1:16" s="2" customFormat="1" x14ac:dyDescent="0.25">
      <c r="A40" s="28" t="s">
        <v>78</v>
      </c>
      <c r="B40" s="37">
        <v>30969.9</v>
      </c>
      <c r="C40" s="40">
        <f t="shared" si="3"/>
        <v>97507.59</v>
      </c>
      <c r="D40" s="40">
        <f t="shared" si="2"/>
        <v>97507.59</v>
      </c>
      <c r="E40" s="18"/>
      <c r="F40" s="40">
        <v>8067.59</v>
      </c>
      <c r="G40" s="18">
        <v>32508</v>
      </c>
      <c r="H40" s="18">
        <v>56932</v>
      </c>
      <c r="I40" s="24"/>
      <c r="J40" s="24"/>
      <c r="K40" s="24"/>
      <c r="L40" s="24"/>
      <c r="M40" s="24"/>
      <c r="N40" s="24"/>
      <c r="O40" s="24"/>
      <c r="P40" s="24"/>
    </row>
    <row r="41" spans="1:16" s="2" customFormat="1" x14ac:dyDescent="0.25">
      <c r="A41" s="28" t="s">
        <v>70</v>
      </c>
      <c r="B41" s="37">
        <v>77577.95</v>
      </c>
      <c r="C41" s="40">
        <f t="shared" si="3"/>
        <v>65944.800000000003</v>
      </c>
      <c r="D41" s="40">
        <f t="shared" si="2"/>
        <v>65944.800000000003</v>
      </c>
      <c r="E41" s="40">
        <v>45830.21</v>
      </c>
      <c r="F41" s="40">
        <v>15114.59</v>
      </c>
      <c r="G41" s="18"/>
      <c r="H41" s="18">
        <v>5000</v>
      </c>
      <c r="I41" s="24"/>
      <c r="J41" s="24"/>
      <c r="K41" s="24"/>
      <c r="L41" s="24"/>
      <c r="M41" s="24"/>
      <c r="N41" s="24"/>
      <c r="O41" s="24"/>
      <c r="P41" s="24"/>
    </row>
    <row r="42" spans="1:16" s="2" customFormat="1" x14ac:dyDescent="0.25">
      <c r="A42" s="28" t="s">
        <v>31</v>
      </c>
      <c r="B42" s="37">
        <f>B43+B44+B45</f>
        <v>7712493.2400000002</v>
      </c>
      <c r="C42" s="40">
        <f t="shared" si="3"/>
        <v>15607989</v>
      </c>
      <c r="D42" s="40">
        <f t="shared" si="2"/>
        <v>15607989</v>
      </c>
      <c r="E42" s="18">
        <f>E43+E44+E45</f>
        <v>6689227</v>
      </c>
      <c r="F42" s="40">
        <f>F43+F44+F45</f>
        <v>3611319</v>
      </c>
      <c r="G42" s="18">
        <f>G43+G44+G45</f>
        <v>4225189</v>
      </c>
      <c r="H42" s="18">
        <f>H43+H44+H45</f>
        <v>1082254</v>
      </c>
      <c r="I42" s="24"/>
      <c r="J42" s="24"/>
      <c r="K42" s="24"/>
      <c r="L42" s="24"/>
      <c r="M42" s="24"/>
      <c r="N42" s="24"/>
      <c r="O42" s="24"/>
      <c r="P42" s="24"/>
    </row>
    <row r="43" spans="1:16" s="2" customFormat="1" ht="31.5" x14ac:dyDescent="0.25">
      <c r="A43" s="29" t="s">
        <v>32</v>
      </c>
      <c r="B43" s="37">
        <v>2153818.84</v>
      </c>
      <c r="C43" s="18">
        <f t="shared" si="3"/>
        <v>10618643</v>
      </c>
      <c r="D43" s="18">
        <f t="shared" si="2"/>
        <v>10618643</v>
      </c>
      <c r="E43" s="18">
        <v>4314418</v>
      </c>
      <c r="F43" s="18">
        <f>583766+1849869</f>
        <v>2433635</v>
      </c>
      <c r="G43" s="18">
        <f>632232+2946611</f>
        <v>3578843</v>
      </c>
      <c r="H43" s="18">
        <v>291747</v>
      </c>
      <c r="I43" s="24"/>
      <c r="J43" s="24"/>
      <c r="K43" s="24"/>
      <c r="L43" s="24"/>
      <c r="M43" s="24"/>
      <c r="N43" s="24"/>
      <c r="O43" s="24"/>
      <c r="P43" s="24"/>
    </row>
    <row r="44" spans="1:16" s="2" customFormat="1" x14ac:dyDescent="0.25">
      <c r="A44" s="29" t="s">
        <v>33</v>
      </c>
      <c r="B44" s="37">
        <v>5558674.4000000004</v>
      </c>
      <c r="C44" s="18">
        <f t="shared" si="3"/>
        <v>4989346</v>
      </c>
      <c r="D44" s="18">
        <f t="shared" si="2"/>
        <v>4989346</v>
      </c>
      <c r="E44" s="18">
        <f>3240+1291732+1079837</f>
        <v>2374809</v>
      </c>
      <c r="F44" s="40">
        <v>1177684</v>
      </c>
      <c r="G44" s="40">
        <v>646346</v>
      </c>
      <c r="H44" s="18">
        <v>790507</v>
      </c>
      <c r="I44" s="24"/>
      <c r="J44" s="24"/>
      <c r="K44" s="24"/>
      <c r="L44" s="24"/>
      <c r="M44" s="24"/>
      <c r="N44" s="24"/>
      <c r="O44" s="24"/>
      <c r="P44" s="24"/>
    </row>
    <row r="45" spans="1:16" s="2" customFormat="1" ht="31.5" x14ac:dyDescent="0.25">
      <c r="A45" s="29" t="s">
        <v>77</v>
      </c>
      <c r="B45" s="37"/>
      <c r="C45" s="18">
        <f t="shared" si="3"/>
        <v>0</v>
      </c>
      <c r="D45" s="18">
        <f t="shared" si="2"/>
        <v>0</v>
      </c>
      <c r="E45" s="18">
        <f>F45+G45+H45+I45</f>
        <v>0</v>
      </c>
      <c r="F45" s="18">
        <f>G45+H45+I45+J45</f>
        <v>0</v>
      </c>
      <c r="G45" s="18">
        <f>H45+I45+J45+K45</f>
        <v>0</v>
      </c>
      <c r="H45" s="18">
        <f>I45+J45+K45+L45</f>
        <v>0</v>
      </c>
      <c r="I45" s="24"/>
      <c r="J45" s="24"/>
      <c r="K45" s="24"/>
      <c r="L45" s="24"/>
      <c r="M45" s="24"/>
      <c r="N45" s="24"/>
      <c r="O45" s="24"/>
      <c r="P45" s="24"/>
    </row>
    <row r="46" spans="1:16" s="5" customFormat="1" ht="31.5" x14ac:dyDescent="0.25">
      <c r="A46" s="26" t="s">
        <v>38</v>
      </c>
      <c r="B46" s="36">
        <f>B8-B17</f>
        <v>517853.55999998748</v>
      </c>
      <c r="C46" s="18" t="s">
        <v>41</v>
      </c>
      <c r="D46" s="18" t="s">
        <v>41</v>
      </c>
      <c r="E46" s="18" t="s">
        <v>41</v>
      </c>
      <c r="F46" s="18" t="s">
        <v>41</v>
      </c>
      <c r="G46" s="18" t="s">
        <v>41</v>
      </c>
      <c r="H46" s="18" t="s">
        <v>41</v>
      </c>
      <c r="I46" s="23"/>
      <c r="J46" s="23"/>
      <c r="K46" s="23"/>
      <c r="L46" s="23"/>
      <c r="M46" s="23"/>
      <c r="N46" s="24"/>
      <c r="O46" s="23"/>
      <c r="P46" s="23"/>
    </row>
    <row r="47" spans="1:16" s="2" customFormat="1" x14ac:dyDescent="0.25">
      <c r="A47" s="66" t="s">
        <v>39</v>
      </c>
      <c r="B47" s="66"/>
      <c r="C47" s="66"/>
      <c r="D47" s="66"/>
      <c r="E47" s="66"/>
      <c r="F47" s="66"/>
      <c r="G47" s="66"/>
      <c r="H47" s="66"/>
      <c r="I47" s="24"/>
      <c r="J47" s="24"/>
      <c r="K47" s="24"/>
      <c r="L47" s="24"/>
      <c r="M47" s="24"/>
      <c r="N47" s="24"/>
      <c r="O47" s="24"/>
      <c r="P47" s="24"/>
    </row>
    <row r="48" spans="1:16" s="2" customFormat="1" ht="31.5" x14ac:dyDescent="0.25">
      <c r="A48" s="29" t="s">
        <v>40</v>
      </c>
      <c r="B48" s="33"/>
      <c r="C48" s="18" t="s">
        <v>41</v>
      </c>
      <c r="D48" s="18" t="s">
        <v>41</v>
      </c>
      <c r="E48" s="18" t="s">
        <v>41</v>
      </c>
      <c r="F48" s="18" t="s">
        <v>41</v>
      </c>
      <c r="G48" s="18" t="s">
        <v>41</v>
      </c>
      <c r="H48" s="18" t="s">
        <v>41</v>
      </c>
      <c r="I48" s="24"/>
      <c r="J48" s="24"/>
      <c r="K48" s="24"/>
      <c r="L48" s="24"/>
      <c r="M48" s="24"/>
      <c r="N48" s="24"/>
      <c r="O48" s="24"/>
      <c r="P48" s="24"/>
    </row>
    <row r="49" spans="1:16" s="2" customFormat="1" x14ac:dyDescent="0.25">
      <c r="A49" s="29" t="s">
        <v>42</v>
      </c>
      <c r="B49" s="33">
        <v>17069314</v>
      </c>
      <c r="C49" s="18" t="s">
        <v>41</v>
      </c>
      <c r="D49" s="18" t="s">
        <v>41</v>
      </c>
      <c r="E49" s="18" t="s">
        <v>41</v>
      </c>
      <c r="F49" s="18" t="s">
        <v>41</v>
      </c>
      <c r="G49" s="18" t="s">
        <v>41</v>
      </c>
      <c r="H49" s="18" t="s">
        <v>41</v>
      </c>
      <c r="I49" s="24"/>
      <c r="J49" s="24"/>
      <c r="K49" s="24"/>
      <c r="L49" s="24"/>
      <c r="M49" s="24"/>
      <c r="N49" s="24"/>
      <c r="O49" s="24"/>
      <c r="P49" s="24"/>
    </row>
    <row r="50" spans="1:16" x14ac:dyDescent="0.25">
      <c r="A50" s="29" t="s">
        <v>43</v>
      </c>
      <c r="B50" s="34">
        <v>31909521</v>
      </c>
      <c r="C50" s="17" t="s">
        <v>41</v>
      </c>
      <c r="D50" s="17" t="s">
        <v>41</v>
      </c>
      <c r="E50" s="18" t="s">
        <v>41</v>
      </c>
      <c r="F50" s="18" t="s">
        <v>41</v>
      </c>
      <c r="G50" s="18" t="s">
        <v>41</v>
      </c>
      <c r="H50" s="18" t="s">
        <v>41</v>
      </c>
    </row>
    <row r="51" spans="1:16" x14ac:dyDescent="0.25">
      <c r="A51" s="29" t="s">
        <v>44</v>
      </c>
      <c r="B51" s="34">
        <v>14840207</v>
      </c>
      <c r="C51" s="18" t="s">
        <v>41</v>
      </c>
      <c r="D51" s="17" t="s">
        <v>41</v>
      </c>
      <c r="E51" s="18" t="s">
        <v>41</v>
      </c>
      <c r="F51" s="18" t="s">
        <v>41</v>
      </c>
      <c r="G51" s="18" t="s">
        <v>41</v>
      </c>
      <c r="H51" s="18" t="s">
        <v>41</v>
      </c>
    </row>
    <row r="52" spans="1:16" ht="31.5" x14ac:dyDescent="0.25">
      <c r="A52" s="29" t="s">
        <v>45</v>
      </c>
      <c r="B52" s="34">
        <v>6445054</v>
      </c>
      <c r="C52" s="18" t="s">
        <v>41</v>
      </c>
      <c r="D52" s="17"/>
      <c r="E52" s="18" t="s">
        <v>41</v>
      </c>
      <c r="F52" s="18" t="s">
        <v>41</v>
      </c>
      <c r="G52" s="18" t="s">
        <v>41</v>
      </c>
      <c r="H52" s="18" t="s">
        <v>41</v>
      </c>
    </row>
    <row r="53" spans="1:16" x14ac:dyDescent="0.25">
      <c r="A53" s="29" t="s">
        <v>46</v>
      </c>
      <c r="B53" s="34">
        <v>517854</v>
      </c>
      <c r="C53" s="17" t="s">
        <v>41</v>
      </c>
      <c r="D53" s="17"/>
      <c r="E53" s="18" t="s">
        <v>41</v>
      </c>
      <c r="F53" s="18" t="s">
        <v>41</v>
      </c>
      <c r="G53" s="18" t="s">
        <v>41</v>
      </c>
      <c r="H53" s="18" t="s">
        <v>41</v>
      </c>
    </row>
    <row r="54" spans="1:16" x14ac:dyDescent="0.25">
      <c r="A54" s="26" t="s">
        <v>47</v>
      </c>
      <c r="B54" s="34">
        <v>23514472</v>
      </c>
      <c r="C54" s="18" t="s">
        <v>41</v>
      </c>
      <c r="D54" s="18" t="s">
        <v>41</v>
      </c>
      <c r="E54" s="18" t="s">
        <v>41</v>
      </c>
      <c r="F54" s="18" t="s">
        <v>41</v>
      </c>
      <c r="G54" s="18" t="s">
        <v>41</v>
      </c>
      <c r="H54" s="18" t="s">
        <v>41</v>
      </c>
    </row>
    <row r="55" spans="1:16" ht="31.5" x14ac:dyDescent="0.25">
      <c r="A55" s="29" t="s">
        <v>48</v>
      </c>
      <c r="B55" s="34">
        <v>3612574</v>
      </c>
      <c r="C55" s="18" t="s">
        <v>41</v>
      </c>
      <c r="D55" s="18" t="s">
        <v>41</v>
      </c>
      <c r="E55" s="18" t="s">
        <v>41</v>
      </c>
      <c r="F55" s="18" t="s">
        <v>41</v>
      </c>
      <c r="G55" s="18" t="s">
        <v>41</v>
      </c>
      <c r="H55" s="18" t="s">
        <v>41</v>
      </c>
    </row>
    <row r="56" spans="1:16" ht="31.5" x14ac:dyDescent="0.25">
      <c r="A56" s="29" t="s">
        <v>63</v>
      </c>
      <c r="B56" s="34">
        <v>920396</v>
      </c>
      <c r="C56" s="17" t="s">
        <v>41</v>
      </c>
      <c r="D56" s="18" t="s">
        <v>41</v>
      </c>
      <c r="E56" s="18" t="s">
        <v>41</v>
      </c>
      <c r="F56" s="18" t="s">
        <v>41</v>
      </c>
      <c r="G56" s="18" t="s">
        <v>41</v>
      </c>
      <c r="H56" s="18" t="s">
        <v>41</v>
      </c>
    </row>
    <row r="57" spans="1:16" ht="31.5" x14ac:dyDescent="0.25">
      <c r="A57" s="26" t="s">
        <v>49</v>
      </c>
      <c r="B57" s="34">
        <f>B55+B56</f>
        <v>4532970</v>
      </c>
      <c r="C57" s="18" t="s">
        <v>41</v>
      </c>
      <c r="D57" s="18" t="s">
        <v>41</v>
      </c>
      <c r="E57" s="18" t="s">
        <v>41</v>
      </c>
      <c r="F57" s="18" t="s">
        <v>41</v>
      </c>
      <c r="G57" s="18" t="s">
        <v>41</v>
      </c>
      <c r="H57" s="18" t="s">
        <v>41</v>
      </c>
    </row>
    <row r="58" spans="1:16" s="11" customFormat="1" x14ac:dyDescent="0.25">
      <c r="A58" s="26" t="s">
        <v>50</v>
      </c>
      <c r="B58" s="35">
        <v>14117980</v>
      </c>
      <c r="C58" s="18" t="s">
        <v>41</v>
      </c>
      <c r="D58" s="30"/>
      <c r="E58" s="30"/>
      <c r="F58" s="30"/>
      <c r="G58" s="30"/>
      <c r="H58" s="30"/>
      <c r="I58" s="22"/>
      <c r="J58" s="22"/>
      <c r="K58" s="22"/>
      <c r="L58" s="22"/>
      <c r="M58" s="22"/>
      <c r="N58" s="22"/>
      <c r="O58" s="22"/>
      <c r="P58" s="22"/>
    </row>
    <row r="59" spans="1:16" x14ac:dyDescent="0.25">
      <c r="A59" s="67" t="s">
        <v>51</v>
      </c>
      <c r="B59" s="67"/>
      <c r="C59" s="67"/>
      <c r="D59" s="67"/>
      <c r="E59" s="67"/>
      <c r="F59" s="67"/>
      <c r="G59" s="67"/>
      <c r="H59" s="67"/>
    </row>
    <row r="60" spans="1:16" ht="94.5" x14ac:dyDescent="0.25">
      <c r="A60" s="29" t="s">
        <v>62</v>
      </c>
      <c r="B60" s="34" t="s">
        <v>41</v>
      </c>
      <c r="C60" s="17">
        <f>C61+C62+C63+C64+C65+C66</f>
        <v>631</v>
      </c>
      <c r="D60" s="17" t="s">
        <v>41</v>
      </c>
      <c r="E60" s="17" t="s">
        <v>41</v>
      </c>
      <c r="F60" s="17" t="s">
        <v>41</v>
      </c>
      <c r="G60" s="17" t="s">
        <v>41</v>
      </c>
      <c r="H60" s="17" t="s">
        <v>41</v>
      </c>
    </row>
    <row r="61" spans="1:16" x14ac:dyDescent="0.25">
      <c r="A61" s="29" t="s">
        <v>52</v>
      </c>
      <c r="B61" s="34" t="s">
        <v>41</v>
      </c>
      <c r="C61" s="17">
        <v>5</v>
      </c>
      <c r="D61" s="17" t="s">
        <v>41</v>
      </c>
      <c r="E61" s="17" t="s">
        <v>41</v>
      </c>
      <c r="F61" s="17" t="s">
        <v>41</v>
      </c>
      <c r="G61" s="17" t="s">
        <v>41</v>
      </c>
      <c r="H61" s="17" t="s">
        <v>41</v>
      </c>
    </row>
    <row r="62" spans="1:16" ht="31.5" x14ac:dyDescent="0.25">
      <c r="A62" s="29" t="s">
        <v>53</v>
      </c>
      <c r="B62" s="34" t="s">
        <v>41</v>
      </c>
      <c r="C62" s="17">
        <v>25</v>
      </c>
      <c r="D62" s="17" t="s">
        <v>41</v>
      </c>
      <c r="E62" s="17" t="s">
        <v>41</v>
      </c>
      <c r="F62" s="17" t="s">
        <v>41</v>
      </c>
      <c r="G62" s="17" t="s">
        <v>41</v>
      </c>
      <c r="H62" s="17" t="s">
        <v>41</v>
      </c>
    </row>
    <row r="63" spans="1:16" x14ac:dyDescent="0.25">
      <c r="A63" s="29" t="s">
        <v>54</v>
      </c>
      <c r="B63" s="34" t="s">
        <v>41</v>
      </c>
      <c r="C63" s="17">
        <v>105.75</v>
      </c>
      <c r="D63" s="17" t="s">
        <v>41</v>
      </c>
      <c r="E63" s="17" t="s">
        <v>41</v>
      </c>
      <c r="F63" s="17" t="s">
        <v>41</v>
      </c>
      <c r="G63" s="17" t="s">
        <v>41</v>
      </c>
      <c r="H63" s="17" t="s">
        <v>41</v>
      </c>
    </row>
    <row r="64" spans="1:16" x14ac:dyDescent="0.25">
      <c r="A64" s="29" t="s">
        <v>55</v>
      </c>
      <c r="B64" s="34" t="s">
        <v>41</v>
      </c>
      <c r="C64" s="17">
        <v>229.5</v>
      </c>
      <c r="D64" s="17" t="s">
        <v>41</v>
      </c>
      <c r="E64" s="17" t="s">
        <v>41</v>
      </c>
      <c r="F64" s="17" t="s">
        <v>41</v>
      </c>
      <c r="G64" s="17" t="s">
        <v>41</v>
      </c>
      <c r="H64" s="17" t="s">
        <v>41</v>
      </c>
    </row>
    <row r="65" spans="1:11" x14ac:dyDescent="0.25">
      <c r="A65" s="29" t="s">
        <v>56</v>
      </c>
      <c r="B65" s="34" t="s">
        <v>41</v>
      </c>
      <c r="C65" s="17">
        <v>96.75</v>
      </c>
      <c r="D65" s="17" t="s">
        <v>41</v>
      </c>
      <c r="E65" s="17" t="s">
        <v>41</v>
      </c>
      <c r="F65" s="17" t="s">
        <v>41</v>
      </c>
      <c r="G65" s="17" t="s">
        <v>41</v>
      </c>
      <c r="H65" s="17" t="s">
        <v>41</v>
      </c>
    </row>
    <row r="66" spans="1:11" x14ac:dyDescent="0.25">
      <c r="A66" s="29" t="s">
        <v>57</v>
      </c>
      <c r="B66" s="34" t="s">
        <v>41</v>
      </c>
      <c r="C66" s="17">
        <v>169</v>
      </c>
      <c r="D66" s="17" t="s">
        <v>41</v>
      </c>
      <c r="E66" s="17" t="s">
        <v>41</v>
      </c>
      <c r="F66" s="17" t="s">
        <v>41</v>
      </c>
      <c r="G66" s="17" t="s">
        <v>41</v>
      </c>
      <c r="H66" s="17" t="s">
        <v>41</v>
      </c>
    </row>
    <row r="67" spans="1:11" x14ac:dyDescent="0.25">
      <c r="A67" s="29" t="s">
        <v>59</v>
      </c>
      <c r="B67" s="34" t="s">
        <v>41</v>
      </c>
      <c r="C67" s="17">
        <f>D19</f>
        <v>69791393.400000006</v>
      </c>
      <c r="D67" s="17" t="s">
        <v>41</v>
      </c>
      <c r="E67" s="17" t="s">
        <v>41</v>
      </c>
      <c r="F67" s="17" t="s">
        <v>41</v>
      </c>
      <c r="G67" s="17" t="s">
        <v>41</v>
      </c>
      <c r="H67" s="17" t="s">
        <v>41</v>
      </c>
    </row>
    <row r="68" spans="1:11" ht="47.25" x14ac:dyDescent="0.25">
      <c r="A68" s="29" t="s">
        <v>58</v>
      </c>
      <c r="B68" s="34" t="s">
        <v>41</v>
      </c>
      <c r="C68" s="16">
        <f>C67/12/C60</f>
        <v>9217.0355784469102</v>
      </c>
      <c r="D68" s="17" t="s">
        <v>41</v>
      </c>
      <c r="E68" s="17" t="s">
        <v>41</v>
      </c>
      <c r="F68" s="17" t="s">
        <v>41</v>
      </c>
      <c r="G68" s="17" t="s">
        <v>41</v>
      </c>
      <c r="H68" s="17" t="s">
        <v>41</v>
      </c>
    </row>
    <row r="69" spans="1:11" x14ac:dyDescent="0.25">
      <c r="A69" s="29" t="s">
        <v>52</v>
      </c>
      <c r="B69" s="34" t="s">
        <v>41</v>
      </c>
      <c r="C69" s="17">
        <v>15150</v>
      </c>
      <c r="D69" s="17" t="s">
        <v>41</v>
      </c>
      <c r="E69" s="17" t="s">
        <v>41</v>
      </c>
      <c r="F69" s="17" t="s">
        <v>41</v>
      </c>
      <c r="G69" s="17" t="s">
        <v>41</v>
      </c>
      <c r="H69" s="17" t="s">
        <v>41</v>
      </c>
      <c r="I69" s="21">
        <f t="shared" ref="I69:I74" si="4">C69*C61</f>
        <v>75750</v>
      </c>
      <c r="J69" s="21">
        <v>12</v>
      </c>
      <c r="K69" s="21">
        <f t="shared" ref="K69:K74" si="5">I69*J69</f>
        <v>909000</v>
      </c>
    </row>
    <row r="70" spans="1:11" ht="31.5" x14ac:dyDescent="0.25">
      <c r="A70" s="29" t="s">
        <v>53</v>
      </c>
      <c r="B70" s="34" t="s">
        <v>41</v>
      </c>
      <c r="C70" s="17">
        <v>5820</v>
      </c>
      <c r="D70" s="17" t="s">
        <v>41</v>
      </c>
      <c r="E70" s="17" t="s">
        <v>41</v>
      </c>
      <c r="F70" s="17" t="s">
        <v>41</v>
      </c>
      <c r="G70" s="17" t="s">
        <v>41</v>
      </c>
      <c r="H70" s="17" t="s">
        <v>41</v>
      </c>
      <c r="I70" s="21">
        <f t="shared" si="4"/>
        <v>145500</v>
      </c>
      <c r="J70" s="21">
        <v>12</v>
      </c>
      <c r="K70" s="21">
        <f t="shared" si="5"/>
        <v>1746000</v>
      </c>
    </row>
    <row r="71" spans="1:11" x14ac:dyDescent="0.25">
      <c r="A71" s="29" t="s">
        <v>54</v>
      </c>
      <c r="B71" s="34" t="s">
        <v>41</v>
      </c>
      <c r="C71" s="17">
        <v>12342</v>
      </c>
      <c r="D71" s="17" t="s">
        <v>41</v>
      </c>
      <c r="E71" s="17" t="s">
        <v>41</v>
      </c>
      <c r="F71" s="17" t="s">
        <v>41</v>
      </c>
      <c r="G71" s="17" t="s">
        <v>41</v>
      </c>
      <c r="H71" s="17" t="s">
        <v>41</v>
      </c>
      <c r="I71" s="21">
        <f t="shared" si="4"/>
        <v>1305166.5</v>
      </c>
      <c r="J71" s="21">
        <v>13</v>
      </c>
      <c r="K71" s="21">
        <f t="shared" si="5"/>
        <v>16967164.5</v>
      </c>
    </row>
    <row r="72" spans="1:11" x14ac:dyDescent="0.25">
      <c r="A72" s="29" t="s">
        <v>55</v>
      </c>
      <c r="B72" s="34" t="s">
        <v>41</v>
      </c>
      <c r="C72" s="17">
        <v>7590</v>
      </c>
      <c r="D72" s="17" t="s">
        <v>41</v>
      </c>
      <c r="E72" s="17" t="s">
        <v>41</v>
      </c>
      <c r="F72" s="17" t="s">
        <v>41</v>
      </c>
      <c r="G72" s="17" t="s">
        <v>41</v>
      </c>
      <c r="H72" s="17" t="s">
        <v>41</v>
      </c>
      <c r="I72" s="21">
        <f t="shared" si="4"/>
        <v>1741905</v>
      </c>
      <c r="J72" s="21">
        <v>13</v>
      </c>
      <c r="K72" s="21">
        <f t="shared" si="5"/>
        <v>22644765</v>
      </c>
    </row>
    <row r="73" spans="1:11" x14ac:dyDescent="0.25">
      <c r="A73" s="29" t="s">
        <v>56</v>
      </c>
      <c r="B73" s="34" t="s">
        <v>41</v>
      </c>
      <c r="C73" s="17">
        <v>5100</v>
      </c>
      <c r="D73" s="17" t="s">
        <v>41</v>
      </c>
      <c r="E73" s="17" t="s">
        <v>41</v>
      </c>
      <c r="F73" s="17" t="s">
        <v>41</v>
      </c>
      <c r="G73" s="17" t="s">
        <v>41</v>
      </c>
      <c r="H73" s="17" t="s">
        <v>41</v>
      </c>
      <c r="I73" s="21">
        <f t="shared" si="4"/>
        <v>493425</v>
      </c>
      <c r="J73" s="21">
        <v>12</v>
      </c>
      <c r="K73" s="21">
        <f t="shared" si="5"/>
        <v>5921100</v>
      </c>
    </row>
    <row r="74" spans="1:11" x14ac:dyDescent="0.25">
      <c r="A74" s="29" t="s">
        <v>57</v>
      </c>
      <c r="B74" s="34" t="s">
        <v>41</v>
      </c>
      <c r="C74" s="17">
        <v>5350</v>
      </c>
      <c r="D74" s="17" t="s">
        <v>41</v>
      </c>
      <c r="E74" s="17" t="s">
        <v>41</v>
      </c>
      <c r="F74" s="17" t="s">
        <v>41</v>
      </c>
      <c r="G74" s="17" t="s">
        <v>41</v>
      </c>
      <c r="H74" s="17" t="s">
        <v>41</v>
      </c>
      <c r="I74" s="21">
        <f t="shared" si="4"/>
        <v>904150</v>
      </c>
      <c r="J74" s="21">
        <v>12</v>
      </c>
      <c r="K74" s="21">
        <f t="shared" si="5"/>
        <v>10849800</v>
      </c>
    </row>
    <row r="75" spans="1:11" ht="31.5" customHeight="1" x14ac:dyDescent="0.25">
      <c r="A75" s="84" t="s">
        <v>73</v>
      </c>
      <c r="B75" s="84"/>
      <c r="C75" s="84"/>
      <c r="D75" s="84"/>
      <c r="E75" s="84"/>
      <c r="F75" s="84"/>
      <c r="G75" s="84"/>
      <c r="H75" s="84"/>
      <c r="I75" s="21">
        <f>SUM(I69:I74)</f>
        <v>4665896.5</v>
      </c>
      <c r="J75" s="21">
        <v>12</v>
      </c>
      <c r="K75" s="21">
        <f>SUM(K69:K74)</f>
        <v>59037829.5</v>
      </c>
    </row>
    <row r="76" spans="1:11" x14ac:dyDescent="0.25">
      <c r="A76" s="68" t="s">
        <v>74</v>
      </c>
      <c r="B76" s="68"/>
      <c r="C76" s="68"/>
      <c r="D76" s="68"/>
      <c r="E76" s="68"/>
      <c r="F76" s="68"/>
      <c r="G76" s="68"/>
      <c r="H76" s="68"/>
      <c r="K76" s="21">
        <f>K75-C67</f>
        <v>-10753563.900000006</v>
      </c>
    </row>
    <row r="78" spans="1:11" x14ac:dyDescent="0.25">
      <c r="A78" s="31" t="s">
        <v>65</v>
      </c>
    </row>
    <row r="79" spans="1:11" ht="31.5" x14ac:dyDescent="0.25">
      <c r="A79" s="31" t="s">
        <v>66</v>
      </c>
    </row>
    <row r="80" spans="1:11" x14ac:dyDescent="0.25">
      <c r="A80" s="68" t="s">
        <v>67</v>
      </c>
      <c r="B80" s="68"/>
      <c r="C80" s="68"/>
      <c r="D80" s="68"/>
      <c r="E80" s="68"/>
      <c r="F80" s="68"/>
      <c r="G80" s="68"/>
      <c r="H80" s="68"/>
    </row>
  </sheetData>
  <mergeCells count="16">
    <mergeCell ref="A76:H76"/>
    <mergeCell ref="A80:H80"/>
    <mergeCell ref="C5:C7"/>
    <mergeCell ref="D5:H5"/>
    <mergeCell ref="A1:H1"/>
    <mergeCell ref="A2:H2"/>
    <mergeCell ref="A3:H3"/>
    <mergeCell ref="A4:H4"/>
    <mergeCell ref="A5:A7"/>
    <mergeCell ref="B5:B7"/>
    <mergeCell ref="J17:M17"/>
    <mergeCell ref="A47:H47"/>
    <mergeCell ref="A59:H59"/>
    <mergeCell ref="A75:H75"/>
    <mergeCell ref="D6:D7"/>
    <mergeCell ref="E6:H6"/>
  </mergeCells>
  <phoneticPr fontId="0" type="noConversion"/>
  <pageMargins left="0.7" right="0.7" top="0.75" bottom="0.75" header="0.3" footer="0.3"/>
  <pageSetup paperSize="9" scale="63" orientation="portrait" r:id="rId1"/>
  <rowBreaks count="1" manualBreakCount="1">
    <brk id="46" max="7" man="1"/>
  </rowBreaks>
  <colBreaks count="1" manualBreakCount="1">
    <brk id="8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FF5E-57CC-492C-A512-267A60B6FF4F}">
  <dimension ref="A1:P116"/>
  <sheetViews>
    <sheetView tabSelected="1" view="pageBreakPreview" topLeftCell="A102" zoomScaleSheetLayoutView="100" workbookViewId="0">
      <selection activeCell="A31" sqref="A31"/>
    </sheetView>
  </sheetViews>
  <sheetFormatPr defaultRowHeight="15.75" x14ac:dyDescent="0.25"/>
  <cols>
    <col min="1" max="1" width="37.28515625" style="32" customWidth="1"/>
    <col min="2" max="2" width="10.7109375" style="21" customWidth="1"/>
    <col min="3" max="3" width="13.85546875" style="21" customWidth="1"/>
    <col min="4" max="4" width="11.7109375" style="21" customWidth="1"/>
    <col min="5" max="5" width="11" style="21" customWidth="1"/>
    <col min="6" max="6" width="10" style="21" customWidth="1"/>
    <col min="7" max="7" width="11.140625" style="21" customWidth="1"/>
    <col min="8" max="8" width="8.85546875" style="21" customWidth="1"/>
    <col min="9" max="9" width="13.140625" style="21" hidden="1" customWidth="1"/>
    <col min="10" max="10" width="4.42578125" style="21" hidden="1" customWidth="1"/>
    <col min="11" max="11" width="8" style="21" hidden="1" customWidth="1"/>
    <col min="12" max="12" width="13.140625" style="21" hidden="1" customWidth="1"/>
    <col min="13" max="16384" width="9.140625" style="1"/>
  </cols>
  <sheetData>
    <row r="1" spans="1:12" x14ac:dyDescent="0.25">
      <c r="A1" s="64"/>
      <c r="B1" s="64"/>
      <c r="C1" s="64"/>
      <c r="D1" s="64"/>
      <c r="E1" s="64"/>
      <c r="F1" s="64"/>
      <c r="G1" s="86" t="s">
        <v>129</v>
      </c>
      <c r="H1" s="86"/>
    </row>
    <row r="2" spans="1:12" ht="15.75" customHeight="1" x14ac:dyDescent="0.25">
      <c r="A2" s="64"/>
      <c r="B2" s="64"/>
      <c r="C2" s="64"/>
      <c r="D2" s="64"/>
      <c r="E2" s="86" t="s">
        <v>133</v>
      </c>
      <c r="F2" s="86"/>
      <c r="G2" s="86"/>
      <c r="H2" s="86"/>
    </row>
    <row r="3" spans="1:12" ht="15.75" customHeight="1" x14ac:dyDescent="0.25">
      <c r="A3" s="64"/>
      <c r="B3" s="64"/>
      <c r="C3" s="64"/>
      <c r="D3" s="86" t="s">
        <v>130</v>
      </c>
      <c r="E3" s="86"/>
      <c r="F3" s="86"/>
      <c r="G3" s="86"/>
      <c r="H3" s="86"/>
    </row>
    <row r="4" spans="1:12" x14ac:dyDescent="0.25">
      <c r="B4" s="32"/>
      <c r="C4" s="32"/>
      <c r="D4" s="32"/>
      <c r="E4" s="32"/>
      <c r="F4" s="32"/>
      <c r="G4" s="32"/>
      <c r="H4" s="32"/>
    </row>
    <row r="5" spans="1:12" ht="30.75" customHeight="1" x14ac:dyDescent="0.25">
      <c r="A5" s="69" t="s">
        <v>5</v>
      </c>
      <c r="B5" s="69"/>
      <c r="C5" s="69"/>
      <c r="D5" s="69"/>
      <c r="E5" s="69"/>
      <c r="F5" s="69"/>
      <c r="G5" s="69"/>
      <c r="H5" s="69"/>
    </row>
    <row r="6" spans="1:12" ht="19.5" customHeight="1" x14ac:dyDescent="0.25">
      <c r="A6" s="69" t="s">
        <v>131</v>
      </c>
      <c r="B6" s="69"/>
      <c r="C6" s="69"/>
      <c r="D6" s="69"/>
      <c r="E6" s="69"/>
      <c r="F6" s="69"/>
      <c r="G6" s="69"/>
      <c r="H6" s="69"/>
    </row>
    <row r="7" spans="1:12" ht="24.75" customHeight="1" x14ac:dyDescent="0.25">
      <c r="A7" s="69" t="s">
        <v>132</v>
      </c>
      <c r="B7" s="69"/>
      <c r="C7" s="69"/>
      <c r="D7" s="69"/>
      <c r="E7" s="69"/>
      <c r="F7" s="69"/>
      <c r="G7" s="69"/>
      <c r="H7" s="69"/>
    </row>
    <row r="8" spans="1:12" ht="27" customHeight="1" x14ac:dyDescent="0.25">
      <c r="A8" s="70" t="s">
        <v>7</v>
      </c>
      <c r="B8" s="70"/>
      <c r="C8" s="70"/>
      <c r="D8" s="70"/>
      <c r="E8" s="70"/>
      <c r="F8" s="70"/>
      <c r="G8" s="70"/>
      <c r="H8" s="70"/>
    </row>
    <row r="9" spans="1:12" s="11" customFormat="1" x14ac:dyDescent="0.25">
      <c r="A9" s="71" t="s">
        <v>0</v>
      </c>
      <c r="B9" s="77" t="s">
        <v>1</v>
      </c>
      <c r="C9" s="77" t="s">
        <v>76</v>
      </c>
      <c r="D9" s="80" t="s">
        <v>3</v>
      </c>
      <c r="E9" s="81"/>
      <c r="F9" s="81"/>
      <c r="G9" s="81"/>
      <c r="H9" s="82"/>
      <c r="I9" s="22"/>
      <c r="J9" s="22"/>
      <c r="K9" s="22"/>
      <c r="L9" s="22"/>
    </row>
    <row r="10" spans="1:12" s="11" customFormat="1" ht="15.75" customHeight="1" x14ac:dyDescent="0.25">
      <c r="A10" s="72"/>
      <c r="B10" s="78"/>
      <c r="C10" s="78"/>
      <c r="D10" s="83" t="s">
        <v>27</v>
      </c>
      <c r="E10" s="85" t="s">
        <v>4</v>
      </c>
      <c r="F10" s="85"/>
      <c r="G10" s="85"/>
      <c r="H10" s="85"/>
      <c r="I10" s="22"/>
      <c r="J10" s="22"/>
      <c r="K10" s="22"/>
      <c r="L10" s="22"/>
    </row>
    <row r="11" spans="1:12" s="5" customFormat="1" ht="35.25" customHeight="1" x14ac:dyDescent="0.25">
      <c r="A11" s="73"/>
      <c r="B11" s="79"/>
      <c r="C11" s="79"/>
      <c r="D11" s="83"/>
      <c r="E11" s="25">
        <v>1</v>
      </c>
      <c r="F11" s="25">
        <v>2</v>
      </c>
      <c r="G11" s="25">
        <v>3</v>
      </c>
      <c r="H11" s="25">
        <v>4</v>
      </c>
      <c r="I11" s="42"/>
      <c r="J11" s="42"/>
      <c r="K11" s="42"/>
      <c r="L11" s="42"/>
    </row>
    <row r="12" spans="1:12" s="19" customFormat="1" ht="26.25" customHeight="1" x14ac:dyDescent="0.25">
      <c r="A12" s="58" t="s">
        <v>8</v>
      </c>
      <c r="B12" s="52">
        <f>B13+B16+B19+B17+B18+B20</f>
        <v>0</v>
      </c>
      <c r="C12" s="52">
        <f>D12</f>
        <v>0</v>
      </c>
      <c r="D12" s="52">
        <f>D13+D16+D17+D18+D19+D20</f>
        <v>0</v>
      </c>
      <c r="E12" s="52">
        <f>E13+E16+E17+E18+E19+E20</f>
        <v>0</v>
      </c>
      <c r="F12" s="53">
        <f t="shared" ref="F12:L12" si="0">F13+F16+F17+F18+F19+F20</f>
        <v>0</v>
      </c>
      <c r="G12" s="52">
        <f t="shared" si="0"/>
        <v>0</v>
      </c>
      <c r="H12" s="52">
        <f t="shared" si="0"/>
        <v>0</v>
      </c>
      <c r="I12" s="41">
        <f t="shared" si="0"/>
        <v>0</v>
      </c>
      <c r="J12" s="41">
        <f t="shared" si="0"/>
        <v>0</v>
      </c>
      <c r="K12" s="41">
        <f t="shared" si="0"/>
        <v>0</v>
      </c>
      <c r="L12" s="41">
        <f t="shared" si="0"/>
        <v>2021</v>
      </c>
    </row>
    <row r="13" spans="1:12" s="20" customFormat="1" ht="0.75" hidden="1" customHeight="1" x14ac:dyDescent="0.25">
      <c r="A13" s="28" t="s">
        <v>34</v>
      </c>
      <c r="B13" s="40"/>
      <c r="C13" s="40">
        <f>C14+C15</f>
        <v>0</v>
      </c>
      <c r="D13" s="55">
        <f t="shared" ref="D13:D19" si="1">E13+F13+G13+H13</f>
        <v>0</v>
      </c>
      <c r="E13" s="40"/>
      <c r="F13" s="40"/>
      <c r="G13" s="40"/>
      <c r="H13" s="40"/>
      <c r="I13" s="24"/>
      <c r="J13" s="24"/>
      <c r="K13" s="24"/>
      <c r="L13" s="24"/>
    </row>
    <row r="14" spans="1:12" s="20" customFormat="1" hidden="1" x14ac:dyDescent="0.25">
      <c r="A14" s="28" t="s">
        <v>80</v>
      </c>
      <c r="B14" s="40"/>
      <c r="C14" s="40">
        <f>D14</f>
        <v>0</v>
      </c>
      <c r="D14" s="55">
        <f t="shared" si="1"/>
        <v>0</v>
      </c>
      <c r="E14" s="40"/>
      <c r="F14" s="40"/>
      <c r="G14" s="18"/>
      <c r="H14" s="40"/>
      <c r="I14" s="24"/>
      <c r="J14" s="24"/>
      <c r="K14" s="24"/>
      <c r="L14" s="24"/>
    </row>
    <row r="15" spans="1:12" s="20" customFormat="1" hidden="1" x14ac:dyDescent="0.25">
      <c r="A15" s="28" t="s">
        <v>81</v>
      </c>
      <c r="B15" s="40"/>
      <c r="C15" s="40">
        <f>D15</f>
        <v>0</v>
      </c>
      <c r="D15" s="55">
        <f t="shared" si="1"/>
        <v>0</v>
      </c>
      <c r="E15" s="40"/>
      <c r="F15" s="18"/>
      <c r="G15" s="40"/>
      <c r="H15" s="40"/>
      <c r="I15" s="24"/>
      <c r="J15" s="24"/>
      <c r="K15" s="24"/>
      <c r="L15" s="24"/>
    </row>
    <row r="16" spans="1:12" s="20" customFormat="1" hidden="1" x14ac:dyDescent="0.25">
      <c r="A16" s="28" t="s">
        <v>35</v>
      </c>
      <c r="B16" s="40"/>
      <c r="C16" s="40">
        <f>D16</f>
        <v>0</v>
      </c>
      <c r="D16" s="55">
        <f t="shared" si="1"/>
        <v>0</v>
      </c>
      <c r="E16" s="40"/>
      <c r="F16" s="18"/>
      <c r="G16" s="18"/>
      <c r="H16" s="40"/>
      <c r="I16" s="24"/>
      <c r="J16" s="24"/>
      <c r="K16" s="24"/>
      <c r="L16" s="24"/>
    </row>
    <row r="17" spans="1:12" s="20" customFormat="1" hidden="1" x14ac:dyDescent="0.25">
      <c r="A17" s="28" t="s">
        <v>72</v>
      </c>
      <c r="B17" s="40"/>
      <c r="C17" s="40">
        <f>D17</f>
        <v>0</v>
      </c>
      <c r="D17" s="55">
        <f t="shared" si="1"/>
        <v>0</v>
      </c>
      <c r="E17" s="40"/>
      <c r="F17" s="18"/>
      <c r="G17" s="18"/>
      <c r="H17" s="40"/>
      <c r="I17" s="24"/>
      <c r="J17" s="24"/>
      <c r="K17" s="24"/>
      <c r="L17" s="24"/>
    </row>
    <row r="18" spans="1:12" s="20" customFormat="1" hidden="1" x14ac:dyDescent="0.25">
      <c r="A18" s="28" t="s">
        <v>68</v>
      </c>
      <c r="B18" s="40"/>
      <c r="C18" s="40">
        <f>D18</f>
        <v>0</v>
      </c>
      <c r="D18" s="55">
        <f t="shared" si="1"/>
        <v>0</v>
      </c>
      <c r="E18" s="40"/>
      <c r="F18" s="18"/>
      <c r="G18" s="18"/>
      <c r="H18" s="40"/>
      <c r="I18" s="24"/>
      <c r="J18" s="24"/>
      <c r="K18" s="24"/>
      <c r="L18" s="24"/>
    </row>
    <row r="19" spans="1:12" s="20" customFormat="1" ht="28.5" customHeight="1" x14ac:dyDescent="0.25">
      <c r="A19" s="54" t="s">
        <v>88</v>
      </c>
      <c r="B19" s="40"/>
      <c r="C19" s="18"/>
      <c r="D19" s="55">
        <f t="shared" si="1"/>
        <v>0</v>
      </c>
      <c r="E19" s="40"/>
      <c r="F19" s="40"/>
      <c r="G19" s="40"/>
      <c r="H19" s="40"/>
      <c r="I19" s="24"/>
      <c r="J19" s="24"/>
      <c r="K19" s="24"/>
      <c r="L19" s="24"/>
    </row>
    <row r="20" spans="1:12" s="20" customFormat="1" ht="31.5" x14ac:dyDescent="0.25">
      <c r="A20" s="54" t="s">
        <v>95</v>
      </c>
      <c r="B20" s="40"/>
      <c r="C20" s="18"/>
      <c r="D20" s="55">
        <f>E20+F20+G20+H20</f>
        <v>0</v>
      </c>
      <c r="E20" s="40"/>
      <c r="F20" s="40"/>
      <c r="G20" s="40"/>
      <c r="H20" s="40"/>
      <c r="I20" s="24"/>
      <c r="J20" s="24"/>
      <c r="K20" s="24"/>
      <c r="L20" s="24">
        <v>2021</v>
      </c>
    </row>
    <row r="21" spans="1:12" s="20" customFormat="1" ht="22.5" customHeight="1" x14ac:dyDescent="0.3">
      <c r="A21" s="45" t="s">
        <v>89</v>
      </c>
      <c r="B21" s="43"/>
      <c r="C21" s="43"/>
      <c r="D21" s="57">
        <f>E21+F21+G21+H21</f>
        <v>0</v>
      </c>
      <c r="E21" s="40"/>
      <c r="F21" s="40"/>
      <c r="G21" s="40"/>
      <c r="H21" s="40"/>
      <c r="I21" s="24"/>
      <c r="J21" s="24"/>
      <c r="K21" s="24"/>
      <c r="L21" s="24"/>
    </row>
    <row r="22" spans="1:12" s="20" customFormat="1" ht="68.25" customHeight="1" x14ac:dyDescent="0.25">
      <c r="A22" s="44" t="s">
        <v>113</v>
      </c>
      <c r="B22" s="44"/>
      <c r="C22" s="44"/>
      <c r="D22" s="60">
        <f t="shared" ref="D22:D36" si="2">E22+F22+G22+H22</f>
        <v>0</v>
      </c>
      <c r="E22" s="61"/>
      <c r="F22" s="61"/>
      <c r="G22" s="61"/>
      <c r="H22" s="61"/>
      <c r="I22" s="24"/>
      <c r="J22" s="24"/>
      <c r="K22" s="24"/>
      <c r="L22" s="24"/>
    </row>
    <row r="23" spans="1:12" s="20" customFormat="1" ht="22.5" customHeight="1" x14ac:dyDescent="0.3">
      <c r="A23" s="45" t="s">
        <v>90</v>
      </c>
      <c r="B23" s="45"/>
      <c r="C23" s="45"/>
      <c r="D23" s="57">
        <f t="shared" si="2"/>
        <v>0</v>
      </c>
      <c r="E23" s="40"/>
      <c r="F23" s="40"/>
      <c r="G23" s="40"/>
      <c r="H23" s="40"/>
      <c r="I23" s="24"/>
      <c r="J23" s="24"/>
      <c r="K23" s="24"/>
      <c r="L23" s="24"/>
    </row>
    <row r="24" spans="1:12" s="20" customFormat="1" ht="22.5" customHeight="1" x14ac:dyDescent="0.3">
      <c r="A24" s="45" t="s">
        <v>91</v>
      </c>
      <c r="B24" s="45"/>
      <c r="C24" s="45"/>
      <c r="D24" s="57">
        <f t="shared" si="2"/>
        <v>0</v>
      </c>
      <c r="E24" s="40"/>
      <c r="F24" s="40"/>
      <c r="G24" s="40"/>
      <c r="H24" s="40"/>
      <c r="I24" s="24"/>
      <c r="J24" s="24"/>
      <c r="K24" s="24"/>
      <c r="L24" s="24"/>
    </row>
    <row r="25" spans="1:12" s="20" customFormat="1" ht="22.5" customHeight="1" x14ac:dyDescent="0.3">
      <c r="A25" s="45" t="s">
        <v>134</v>
      </c>
      <c r="B25" s="45"/>
      <c r="C25" s="45"/>
      <c r="D25" s="57">
        <f t="shared" si="2"/>
        <v>0</v>
      </c>
      <c r="E25" s="40"/>
      <c r="F25" s="40"/>
      <c r="G25" s="40"/>
      <c r="H25" s="40"/>
      <c r="I25" s="24"/>
      <c r="J25" s="24"/>
      <c r="K25" s="24"/>
      <c r="L25" s="24"/>
    </row>
    <row r="26" spans="1:12" s="20" customFormat="1" ht="21" customHeight="1" x14ac:dyDescent="0.3">
      <c r="A26" s="45" t="s">
        <v>114</v>
      </c>
      <c r="B26" s="45"/>
      <c r="C26" s="45"/>
      <c r="D26" s="57">
        <f t="shared" si="2"/>
        <v>0</v>
      </c>
      <c r="E26" s="40"/>
      <c r="F26" s="40"/>
      <c r="G26" s="40"/>
      <c r="H26" s="40"/>
      <c r="I26" s="24"/>
      <c r="J26" s="24"/>
      <c r="K26" s="24"/>
      <c r="L26" s="24"/>
    </row>
    <row r="27" spans="1:12" s="20" customFormat="1" ht="16.5" hidden="1" x14ac:dyDescent="0.3">
      <c r="A27" s="28"/>
      <c r="B27" s="46"/>
      <c r="C27" s="47"/>
      <c r="D27" s="57">
        <f t="shared" si="2"/>
        <v>0</v>
      </c>
      <c r="E27" s="40"/>
      <c r="F27" s="40"/>
      <c r="G27" s="40"/>
      <c r="H27" s="40"/>
      <c r="I27" s="24"/>
      <c r="J27" s="24"/>
      <c r="K27" s="24"/>
      <c r="L27" s="24"/>
    </row>
    <row r="28" spans="1:12" s="20" customFormat="1" ht="16.5" hidden="1" x14ac:dyDescent="0.3">
      <c r="A28" s="28"/>
      <c r="B28" s="40"/>
      <c r="C28" s="18"/>
      <c r="D28" s="57">
        <f t="shared" si="2"/>
        <v>0</v>
      </c>
      <c r="E28" s="40"/>
      <c r="F28" s="40"/>
      <c r="G28" s="40"/>
      <c r="H28" s="40"/>
      <c r="I28" s="24"/>
      <c r="J28" s="24"/>
      <c r="K28" s="24"/>
      <c r="L28" s="24"/>
    </row>
    <row r="29" spans="1:12" s="20" customFormat="1" ht="16.5" hidden="1" x14ac:dyDescent="0.3">
      <c r="A29" s="28"/>
      <c r="B29" s="40"/>
      <c r="C29" s="18"/>
      <c r="D29" s="57">
        <f t="shared" si="2"/>
        <v>0</v>
      </c>
      <c r="E29" s="40"/>
      <c r="F29" s="40"/>
      <c r="G29" s="40"/>
      <c r="H29" s="40"/>
      <c r="I29" s="24"/>
      <c r="J29" s="24"/>
      <c r="K29" s="24"/>
      <c r="L29" s="24"/>
    </row>
    <row r="30" spans="1:12" s="20" customFormat="1" ht="16.5" hidden="1" x14ac:dyDescent="0.3">
      <c r="A30" s="28"/>
      <c r="B30" s="40"/>
      <c r="C30" s="18"/>
      <c r="D30" s="57">
        <f t="shared" si="2"/>
        <v>0</v>
      </c>
      <c r="E30" s="40"/>
      <c r="F30" s="40"/>
      <c r="G30" s="40"/>
      <c r="H30" s="40"/>
      <c r="I30" s="24"/>
      <c r="J30" s="24"/>
      <c r="K30" s="24"/>
      <c r="L30" s="24"/>
    </row>
    <row r="31" spans="1:12" s="20" customFormat="1" ht="81" customHeight="1" x14ac:dyDescent="0.3">
      <c r="A31" s="48" t="s">
        <v>115</v>
      </c>
      <c r="B31" s="62"/>
      <c r="C31" s="62"/>
      <c r="D31" s="60">
        <f t="shared" si="2"/>
        <v>0</v>
      </c>
      <c r="E31" s="61"/>
      <c r="F31" s="61"/>
      <c r="G31" s="61"/>
      <c r="H31" s="61"/>
      <c r="I31" s="24"/>
      <c r="J31" s="24"/>
      <c r="K31" s="24"/>
      <c r="L31" s="24"/>
    </row>
    <row r="32" spans="1:12" s="5" customFormat="1" x14ac:dyDescent="0.25">
      <c r="A32" s="50" t="s">
        <v>9</v>
      </c>
      <c r="B32" s="41">
        <f>B35+B37</f>
        <v>0</v>
      </c>
      <c r="C32" s="41">
        <f>C35+C37+C42+C46+C50</f>
        <v>0</v>
      </c>
      <c r="D32" s="59">
        <f t="shared" si="2"/>
        <v>0</v>
      </c>
      <c r="E32" s="41">
        <f>E35+E37+E46</f>
        <v>0</v>
      </c>
      <c r="F32" s="41">
        <f t="shared" ref="F32:H32" si="3">F35+F37+F46</f>
        <v>0</v>
      </c>
      <c r="G32" s="41">
        <f t="shared" si="3"/>
        <v>0</v>
      </c>
      <c r="H32" s="41">
        <f t="shared" si="3"/>
        <v>0</v>
      </c>
      <c r="I32" s="25"/>
      <c r="J32" s="25"/>
      <c r="K32" s="25"/>
      <c r="L32" s="25"/>
    </row>
    <row r="33" spans="1:12" s="2" customFormat="1" ht="16.5" x14ac:dyDescent="0.3">
      <c r="A33" s="29" t="s">
        <v>10</v>
      </c>
      <c r="B33" s="40"/>
      <c r="C33" s="18"/>
      <c r="D33" s="57">
        <f t="shared" si="2"/>
        <v>0</v>
      </c>
      <c r="E33" s="18"/>
      <c r="F33" s="18"/>
      <c r="G33" s="18"/>
      <c r="H33" s="18"/>
      <c r="I33" s="24"/>
      <c r="J33" s="24"/>
      <c r="K33" s="24"/>
      <c r="L33" s="24"/>
    </row>
    <row r="34" spans="1:12" s="2" customFormat="1" ht="16.5" x14ac:dyDescent="0.3">
      <c r="A34" s="54" t="s">
        <v>92</v>
      </c>
      <c r="B34" s="55"/>
      <c r="C34" s="56"/>
      <c r="D34" s="57"/>
      <c r="E34" s="56"/>
      <c r="F34" s="56"/>
      <c r="G34" s="56"/>
      <c r="H34" s="56"/>
      <c r="I34" s="24"/>
      <c r="J34" s="24"/>
      <c r="K34" s="24"/>
      <c r="L34" s="24"/>
    </row>
    <row r="35" spans="1:12" s="2" customFormat="1" ht="16.5" x14ac:dyDescent="0.3">
      <c r="A35" s="28" t="s">
        <v>11</v>
      </c>
      <c r="B35" s="40"/>
      <c r="C35" s="18"/>
      <c r="D35" s="57">
        <f t="shared" si="2"/>
        <v>0</v>
      </c>
      <c r="E35" s="40"/>
      <c r="F35" s="40"/>
      <c r="G35" s="40"/>
      <c r="H35" s="40"/>
      <c r="I35" s="24">
        <v>69791393.400000006</v>
      </c>
      <c r="J35" s="24">
        <v>12</v>
      </c>
      <c r="K35" s="24">
        <v>9</v>
      </c>
      <c r="L35" s="24">
        <f>I35+5747000*3</f>
        <v>87032393.400000006</v>
      </c>
    </row>
    <row r="36" spans="1:12" s="2" customFormat="1" ht="32.25" x14ac:dyDescent="0.3">
      <c r="A36" s="29" t="s">
        <v>12</v>
      </c>
      <c r="B36" s="40"/>
      <c r="C36" s="18">
        <f t="shared" ref="C36:C79" si="4">D36</f>
        <v>0</v>
      </c>
      <c r="D36" s="57">
        <f t="shared" si="2"/>
        <v>0</v>
      </c>
      <c r="E36" s="40"/>
      <c r="F36" s="40"/>
      <c r="G36" s="40"/>
      <c r="H36" s="18"/>
      <c r="I36" s="24">
        <v>12686140.77</v>
      </c>
      <c r="J36" s="24">
        <v>12</v>
      </c>
      <c r="K36" s="24">
        <v>9</v>
      </c>
      <c r="L36" s="24">
        <f>I36+1057350*3</f>
        <v>15858190.77</v>
      </c>
    </row>
    <row r="37" spans="1:12" s="2" customFormat="1" ht="31.5" x14ac:dyDescent="0.25">
      <c r="A37" s="28" t="s">
        <v>13</v>
      </c>
      <c r="B37" s="40"/>
      <c r="C37" s="18">
        <f t="shared" si="4"/>
        <v>0</v>
      </c>
      <c r="D37" s="55">
        <f t="shared" ref="D37:D79" si="5">E37+F37+G37+H37</f>
        <v>0</v>
      </c>
      <c r="E37" s="40"/>
      <c r="F37" s="40"/>
      <c r="G37" s="40"/>
      <c r="H37" s="40"/>
      <c r="I37" s="24">
        <v>2161678.3200000003</v>
      </c>
      <c r="J37" s="24">
        <v>12</v>
      </c>
      <c r="K37" s="24">
        <v>9</v>
      </c>
      <c r="L37" s="24">
        <f>I37/K37*12</f>
        <v>2882237.7600000007</v>
      </c>
    </row>
    <row r="38" spans="1:12" s="2" customFormat="1" ht="31.5" x14ac:dyDescent="0.25">
      <c r="A38" s="29" t="s">
        <v>93</v>
      </c>
      <c r="B38" s="40"/>
      <c r="C38" s="18">
        <f t="shared" si="4"/>
        <v>0</v>
      </c>
      <c r="D38" s="56">
        <f t="shared" si="5"/>
        <v>0</v>
      </c>
      <c r="E38" s="40"/>
      <c r="F38" s="18"/>
      <c r="G38" s="18"/>
      <c r="H38" s="18"/>
      <c r="I38" s="24">
        <v>0</v>
      </c>
      <c r="J38" s="24">
        <v>12</v>
      </c>
      <c r="K38" s="24">
        <v>9</v>
      </c>
      <c r="L38" s="24">
        <f t="shared" ref="L38:L75" si="6">I38/K38*12</f>
        <v>0</v>
      </c>
    </row>
    <row r="39" spans="1:12" s="2" customFormat="1" ht="31.5" x14ac:dyDescent="0.25">
      <c r="A39" s="29" t="s">
        <v>98</v>
      </c>
      <c r="B39" s="40"/>
      <c r="C39" s="18"/>
      <c r="D39" s="56"/>
      <c r="E39" s="40"/>
      <c r="F39" s="18"/>
      <c r="G39" s="18"/>
      <c r="H39" s="18"/>
      <c r="I39" s="24"/>
      <c r="J39" s="24"/>
      <c r="K39" s="24"/>
      <c r="L39" s="24"/>
    </row>
    <row r="40" spans="1:12" s="2" customFormat="1" ht="31.5" x14ac:dyDescent="0.25">
      <c r="A40" s="29" t="s">
        <v>97</v>
      </c>
      <c r="B40" s="40"/>
      <c r="C40" s="18"/>
      <c r="D40" s="56"/>
      <c r="E40" s="40"/>
      <c r="F40" s="18"/>
      <c r="G40" s="18"/>
      <c r="H40" s="18"/>
      <c r="I40" s="24"/>
      <c r="J40" s="24"/>
      <c r="K40" s="24"/>
      <c r="L40" s="24"/>
    </row>
    <row r="41" spans="1:12" s="2" customFormat="1" ht="31.5" hidden="1" x14ac:dyDescent="0.25">
      <c r="A41" s="29" t="s">
        <v>94</v>
      </c>
      <c r="B41" s="40"/>
      <c r="C41" s="18"/>
      <c r="D41" s="56"/>
      <c r="E41" s="40"/>
      <c r="F41" s="18"/>
      <c r="G41" s="18"/>
      <c r="H41" s="18"/>
      <c r="I41" s="24"/>
      <c r="J41" s="24"/>
      <c r="K41" s="24"/>
      <c r="L41" s="24"/>
    </row>
    <row r="42" spans="1:12" s="2" customFormat="1" ht="31.5" hidden="1" x14ac:dyDescent="0.25">
      <c r="A42" s="28" t="s">
        <v>96</v>
      </c>
      <c r="B42" s="41"/>
      <c r="C42" s="18">
        <f t="shared" si="4"/>
        <v>0</v>
      </c>
      <c r="D42" s="55">
        <f t="shared" si="5"/>
        <v>0</v>
      </c>
      <c r="E42" s="40"/>
      <c r="F42" s="40"/>
      <c r="G42" s="40"/>
      <c r="H42" s="40">
        <f>G42</f>
        <v>0</v>
      </c>
      <c r="I42" s="24">
        <v>5803849.9299999997</v>
      </c>
      <c r="J42" s="24">
        <v>12</v>
      </c>
      <c r="K42" s="24">
        <v>9</v>
      </c>
      <c r="L42" s="24">
        <f t="shared" si="6"/>
        <v>7738466.5733333323</v>
      </c>
    </row>
    <row r="43" spans="1:12" s="2" customFormat="1" ht="31.5" hidden="1" x14ac:dyDescent="0.25">
      <c r="A43" s="29" t="s">
        <v>16</v>
      </c>
      <c r="B43" s="40"/>
      <c r="C43" s="18">
        <f t="shared" si="4"/>
        <v>0</v>
      </c>
      <c r="D43" s="56">
        <f t="shared" si="5"/>
        <v>0</v>
      </c>
      <c r="E43" s="40"/>
      <c r="F43" s="18"/>
      <c r="G43" s="18"/>
      <c r="H43" s="18">
        <v>0</v>
      </c>
      <c r="I43" s="24">
        <v>0</v>
      </c>
      <c r="J43" s="24">
        <v>12</v>
      </c>
      <c r="K43" s="24">
        <v>9</v>
      </c>
      <c r="L43" s="24">
        <f t="shared" si="6"/>
        <v>0</v>
      </c>
    </row>
    <row r="44" spans="1:12" s="2" customFormat="1" ht="63" hidden="1" x14ac:dyDescent="0.25">
      <c r="A44" s="29" t="s">
        <v>17</v>
      </c>
      <c r="B44" s="40"/>
      <c r="C44" s="18">
        <f t="shared" si="4"/>
        <v>0</v>
      </c>
      <c r="D44" s="56">
        <f t="shared" si="5"/>
        <v>0</v>
      </c>
      <c r="E44" s="40"/>
      <c r="F44" s="18"/>
      <c r="G44" s="18"/>
      <c r="H44" s="18">
        <v>0</v>
      </c>
      <c r="I44" s="24">
        <v>0</v>
      </c>
      <c r="J44" s="24">
        <v>12</v>
      </c>
      <c r="K44" s="24">
        <v>9</v>
      </c>
      <c r="L44" s="24">
        <f t="shared" si="6"/>
        <v>0</v>
      </c>
    </row>
    <row r="45" spans="1:12" s="2" customFormat="1" ht="47.25" x14ac:dyDescent="0.25">
      <c r="A45" s="28" t="s">
        <v>135</v>
      </c>
      <c r="B45" s="41"/>
      <c r="C45" s="18">
        <f t="shared" si="4"/>
        <v>0</v>
      </c>
      <c r="D45" s="55">
        <f t="shared" si="5"/>
        <v>0</v>
      </c>
      <c r="E45" s="40"/>
      <c r="F45" s="40"/>
      <c r="G45" s="40"/>
      <c r="H45" s="40"/>
      <c r="I45" s="24">
        <v>1436152</v>
      </c>
      <c r="J45" s="24">
        <v>12</v>
      </c>
      <c r="K45" s="24">
        <v>9</v>
      </c>
      <c r="L45" s="24">
        <f t="shared" si="6"/>
        <v>1914869.3333333333</v>
      </c>
    </row>
    <row r="46" spans="1:12" s="2" customFormat="1" ht="31.5" x14ac:dyDescent="0.25">
      <c r="A46" s="28" t="s">
        <v>18</v>
      </c>
      <c r="B46" s="41"/>
      <c r="C46" s="18">
        <f t="shared" si="4"/>
        <v>0</v>
      </c>
      <c r="D46" s="55">
        <f t="shared" si="5"/>
        <v>0</v>
      </c>
      <c r="E46" s="40"/>
      <c r="F46" s="40"/>
      <c r="G46" s="40"/>
      <c r="H46" s="40"/>
      <c r="I46" s="24">
        <v>2294620.4300000002</v>
      </c>
      <c r="J46" s="24">
        <v>12</v>
      </c>
      <c r="K46" s="24">
        <v>9</v>
      </c>
      <c r="L46" s="24">
        <f t="shared" si="6"/>
        <v>3059493.9066666672</v>
      </c>
    </row>
    <row r="47" spans="1:12" s="2" customFormat="1" ht="31.5" x14ac:dyDescent="0.25">
      <c r="A47" s="29" t="s">
        <v>116</v>
      </c>
      <c r="B47" s="40"/>
      <c r="C47" s="18">
        <f t="shared" si="4"/>
        <v>0</v>
      </c>
      <c r="D47" s="56">
        <f t="shared" si="5"/>
        <v>0</v>
      </c>
      <c r="E47" s="40"/>
      <c r="F47" s="18"/>
      <c r="G47" s="18"/>
      <c r="H47" s="18"/>
      <c r="I47" s="24">
        <v>0</v>
      </c>
      <c r="J47" s="24">
        <v>12</v>
      </c>
      <c r="K47" s="24">
        <v>9</v>
      </c>
      <c r="L47" s="24">
        <f t="shared" si="6"/>
        <v>0</v>
      </c>
    </row>
    <row r="48" spans="1:12" s="2" customFormat="1" ht="30.75" customHeight="1" x14ac:dyDescent="0.25">
      <c r="A48" s="29" t="s">
        <v>99</v>
      </c>
      <c r="B48" s="40"/>
      <c r="C48" s="18"/>
      <c r="D48" s="56"/>
      <c r="E48" s="40"/>
      <c r="F48" s="18"/>
      <c r="G48" s="18"/>
      <c r="H48" s="18"/>
      <c r="I48" s="24"/>
      <c r="J48" s="24"/>
      <c r="K48" s="24"/>
      <c r="L48" s="24"/>
    </row>
    <row r="49" spans="1:16" s="2" customFormat="1" hidden="1" x14ac:dyDescent="0.25">
      <c r="A49" s="29" t="s">
        <v>37</v>
      </c>
      <c r="B49" s="40"/>
      <c r="C49" s="18">
        <f t="shared" si="4"/>
        <v>0</v>
      </c>
      <c r="D49" s="56">
        <f t="shared" si="5"/>
        <v>0</v>
      </c>
      <c r="E49" s="40"/>
      <c r="F49" s="18"/>
      <c r="G49" s="18"/>
      <c r="H49" s="18">
        <v>0</v>
      </c>
      <c r="I49" s="24">
        <v>0</v>
      </c>
      <c r="J49" s="24">
        <v>12</v>
      </c>
      <c r="K49" s="24">
        <v>9</v>
      </c>
      <c r="L49" s="24">
        <f t="shared" si="6"/>
        <v>0</v>
      </c>
    </row>
    <row r="50" spans="1:16" s="2" customFormat="1" ht="48" customHeight="1" x14ac:dyDescent="0.25">
      <c r="A50" s="51" t="s">
        <v>112</v>
      </c>
      <c r="B50" s="52">
        <f>B51+B53+B57+B59+B60+B61+B62+B68+B69+B70+B71+B72+B75</f>
        <v>0</v>
      </c>
      <c r="C50" s="53">
        <f t="shared" si="4"/>
        <v>0</v>
      </c>
      <c r="D50" s="52">
        <f>E50+F50+G50+H50</f>
        <v>0</v>
      </c>
      <c r="E50" s="52">
        <f>E51+E53+E57+E59+E60+E61+E62+E68+E69+E70+E71+E72+E75+E45+E74</f>
        <v>0</v>
      </c>
      <c r="F50" s="52">
        <f t="shared" ref="F50:H50" si="7">F51+F53+F57+F59+F60+F61+F62+F68+F69+F70+F71+F72+F75+F45+F74</f>
        <v>0</v>
      </c>
      <c r="G50" s="52">
        <f t="shared" si="7"/>
        <v>0</v>
      </c>
      <c r="H50" s="52">
        <f t="shared" si="7"/>
        <v>0</v>
      </c>
      <c r="I50" s="24">
        <v>25533.58</v>
      </c>
      <c r="J50" s="24">
        <v>12</v>
      </c>
      <c r="K50" s="24">
        <v>9</v>
      </c>
      <c r="L50" s="24">
        <f t="shared" si="6"/>
        <v>34044.773333333338</v>
      </c>
    </row>
    <row r="51" spans="1:16" s="2" customFormat="1" ht="30" customHeight="1" x14ac:dyDescent="0.25">
      <c r="A51" s="28" t="s">
        <v>117</v>
      </c>
      <c r="B51" s="40"/>
      <c r="C51" s="18">
        <f t="shared" si="4"/>
        <v>0</v>
      </c>
      <c r="D51" s="56">
        <f t="shared" si="5"/>
        <v>0</v>
      </c>
      <c r="E51" s="40"/>
      <c r="F51" s="18"/>
      <c r="G51" s="18"/>
      <c r="H51" s="18"/>
      <c r="I51" s="24">
        <v>0</v>
      </c>
      <c r="J51" s="24">
        <v>12</v>
      </c>
      <c r="K51" s="24">
        <v>9</v>
      </c>
      <c r="L51" s="24">
        <f t="shared" si="6"/>
        <v>0</v>
      </c>
    </row>
    <row r="52" spans="1:16" s="2" customFormat="1" ht="29.25" customHeight="1" x14ac:dyDescent="0.25">
      <c r="A52" s="29" t="s">
        <v>12</v>
      </c>
      <c r="B52" s="41"/>
      <c r="C52" s="18">
        <f t="shared" si="4"/>
        <v>0</v>
      </c>
      <c r="D52" s="55">
        <f>E52+F52+G52+H52</f>
        <v>0</v>
      </c>
      <c r="E52" s="40"/>
      <c r="F52" s="40"/>
      <c r="G52" s="40"/>
      <c r="H52" s="40"/>
      <c r="I52" s="24">
        <v>3202091.76</v>
      </c>
      <c r="J52" s="24">
        <v>12</v>
      </c>
      <c r="K52" s="24">
        <v>9</v>
      </c>
      <c r="L52" s="24">
        <f t="shared" si="6"/>
        <v>4269455.68</v>
      </c>
    </row>
    <row r="53" spans="1:16" s="2" customFormat="1" ht="31.5" x14ac:dyDescent="0.25">
      <c r="A53" s="28" t="s">
        <v>21</v>
      </c>
      <c r="B53" s="18">
        <f>B54+B55+B56</f>
        <v>0</v>
      </c>
      <c r="C53" s="18">
        <f t="shared" si="4"/>
        <v>0</v>
      </c>
      <c r="D53" s="56">
        <f t="shared" ref="D53:D57" si="8">E53+F53+G53+H53</f>
        <v>0</v>
      </c>
      <c r="E53" s="18"/>
      <c r="F53" s="18"/>
      <c r="G53" s="18"/>
      <c r="H53" s="18"/>
      <c r="I53" s="24"/>
      <c r="J53" s="24"/>
      <c r="K53" s="24"/>
      <c r="L53" s="24"/>
      <c r="M53" s="24"/>
      <c r="N53" s="24"/>
      <c r="O53" s="24"/>
      <c r="P53" s="24"/>
    </row>
    <row r="54" spans="1:16" s="2" customFormat="1" ht="30.75" customHeight="1" x14ac:dyDescent="0.25">
      <c r="A54" s="29" t="s">
        <v>22</v>
      </c>
      <c r="B54" s="18"/>
      <c r="C54" s="18">
        <f t="shared" si="4"/>
        <v>0</v>
      </c>
      <c r="D54" s="56">
        <f t="shared" si="8"/>
        <v>0</v>
      </c>
      <c r="E54" s="18"/>
      <c r="F54" s="18"/>
      <c r="G54" s="18"/>
      <c r="H54" s="18"/>
      <c r="I54" s="24"/>
      <c r="J54" s="24"/>
      <c r="K54" s="24"/>
      <c r="L54" s="24"/>
      <c r="M54" s="24"/>
      <c r="N54" s="24"/>
      <c r="O54" s="24"/>
      <c r="P54" s="24"/>
    </row>
    <row r="55" spans="1:16" s="2" customFormat="1" ht="31.5" hidden="1" x14ac:dyDescent="0.25">
      <c r="A55" s="29" t="s">
        <v>23</v>
      </c>
      <c r="B55" s="18"/>
      <c r="C55" s="18">
        <f t="shared" si="4"/>
        <v>0</v>
      </c>
      <c r="D55" s="56">
        <f t="shared" si="8"/>
        <v>0</v>
      </c>
      <c r="E55" s="18"/>
      <c r="F55" s="18"/>
      <c r="G55" s="18"/>
      <c r="H55" s="18"/>
      <c r="I55" s="24"/>
      <c r="J55" s="24"/>
      <c r="K55" s="24"/>
      <c r="L55" s="24"/>
      <c r="M55" s="24"/>
      <c r="N55" s="24"/>
      <c r="O55" s="24"/>
      <c r="P55" s="24"/>
    </row>
    <row r="56" spans="1:16" s="2" customFormat="1" ht="31.5" x14ac:dyDescent="0.25">
      <c r="A56" s="29" t="s">
        <v>24</v>
      </c>
      <c r="B56" s="18"/>
      <c r="C56" s="18">
        <f t="shared" si="4"/>
        <v>0</v>
      </c>
      <c r="D56" s="56">
        <f t="shared" si="8"/>
        <v>0</v>
      </c>
      <c r="E56" s="18"/>
      <c r="F56" s="18"/>
      <c r="G56" s="18"/>
      <c r="H56" s="18"/>
      <c r="I56" s="24"/>
      <c r="J56" s="24"/>
      <c r="K56" s="24"/>
      <c r="L56" s="24"/>
      <c r="M56" s="24"/>
      <c r="N56" s="24"/>
      <c r="O56" s="24"/>
      <c r="P56" s="24"/>
    </row>
    <row r="57" spans="1:16" s="2" customFormat="1" x14ac:dyDescent="0.25">
      <c r="A57" s="28" t="s">
        <v>100</v>
      </c>
      <c r="B57" s="18"/>
      <c r="C57" s="18">
        <f t="shared" si="4"/>
        <v>0</v>
      </c>
      <c r="D57" s="56">
        <f t="shared" si="8"/>
        <v>0</v>
      </c>
      <c r="E57" s="18"/>
      <c r="F57" s="18"/>
      <c r="G57" s="18"/>
      <c r="H57" s="18"/>
      <c r="I57" s="24"/>
      <c r="J57" s="24"/>
      <c r="K57" s="24"/>
      <c r="L57" s="24"/>
      <c r="M57" s="24"/>
      <c r="N57" s="24"/>
      <c r="O57" s="24"/>
      <c r="P57" s="24"/>
    </row>
    <row r="58" spans="1:16" s="2" customFormat="1" ht="30.75" customHeight="1" x14ac:dyDescent="0.25">
      <c r="A58" s="29" t="s">
        <v>118</v>
      </c>
      <c r="B58" s="18"/>
      <c r="C58" s="18">
        <f t="shared" ref="C58" si="9">D58</f>
        <v>0</v>
      </c>
      <c r="D58" s="56">
        <f t="shared" ref="D58" si="10">E58+F58+G58+H58</f>
        <v>0</v>
      </c>
      <c r="E58" s="18"/>
      <c r="F58" s="18"/>
      <c r="G58" s="18"/>
      <c r="H58" s="18"/>
      <c r="I58" s="24"/>
      <c r="J58" s="24"/>
      <c r="K58" s="24"/>
      <c r="L58" s="24"/>
      <c r="M58" s="24"/>
      <c r="N58" s="24"/>
      <c r="O58" s="24"/>
      <c r="P58" s="24"/>
    </row>
    <row r="59" spans="1:16" s="2" customFormat="1" ht="31.5" x14ac:dyDescent="0.25">
      <c r="A59" s="28" t="s">
        <v>101</v>
      </c>
      <c r="B59" s="18"/>
      <c r="C59" s="18">
        <f t="shared" ref="C59:C68" si="11">D59</f>
        <v>0</v>
      </c>
      <c r="D59" s="56">
        <f t="shared" ref="D59:D68" si="12">E59+F59+G59+H59</f>
        <v>0</v>
      </c>
      <c r="E59" s="18"/>
      <c r="F59" s="18"/>
      <c r="G59" s="18"/>
      <c r="H59" s="18"/>
      <c r="I59" s="24"/>
      <c r="J59" s="24"/>
      <c r="K59" s="24"/>
      <c r="L59" s="24"/>
      <c r="M59" s="24"/>
      <c r="N59" s="24"/>
      <c r="O59" s="24"/>
      <c r="P59" s="24"/>
    </row>
    <row r="60" spans="1:16" s="2" customFormat="1" ht="31.5" x14ac:dyDescent="0.25">
      <c r="A60" s="28" t="s">
        <v>102</v>
      </c>
      <c r="B60" s="18"/>
      <c r="C60" s="18">
        <f t="shared" ref="C60" si="13">D60</f>
        <v>0</v>
      </c>
      <c r="D60" s="56">
        <f t="shared" ref="D60" si="14">E60+F60+G60+H60</f>
        <v>0</v>
      </c>
      <c r="E60" s="18"/>
      <c r="F60" s="18"/>
      <c r="G60" s="18"/>
      <c r="H60" s="18"/>
      <c r="I60" s="24"/>
      <c r="J60" s="24"/>
      <c r="K60" s="24"/>
      <c r="L60" s="24"/>
      <c r="M60" s="24"/>
      <c r="N60" s="24"/>
      <c r="O60" s="24"/>
      <c r="P60" s="24"/>
    </row>
    <row r="61" spans="1:16" s="2" customFormat="1" ht="31.5" x14ac:dyDescent="0.25">
      <c r="A61" s="28" t="s">
        <v>103</v>
      </c>
      <c r="B61" s="18"/>
      <c r="C61" s="18">
        <f t="shared" ref="C61:C67" si="15">D61</f>
        <v>0</v>
      </c>
      <c r="D61" s="56">
        <f t="shared" ref="D61:D63" si="16">E61+F61+G61+H61</f>
        <v>0</v>
      </c>
      <c r="E61" s="18"/>
      <c r="F61" s="18"/>
      <c r="G61" s="18"/>
      <c r="H61" s="18"/>
      <c r="I61" s="24"/>
      <c r="J61" s="24"/>
      <c r="K61" s="24"/>
      <c r="L61" s="24"/>
      <c r="M61" s="24"/>
      <c r="N61" s="24"/>
      <c r="O61" s="24"/>
      <c r="P61" s="24"/>
    </row>
    <row r="62" spans="1:16" s="2" customFormat="1" ht="31.5" x14ac:dyDescent="0.25">
      <c r="A62" s="63" t="s">
        <v>136</v>
      </c>
      <c r="B62" s="40"/>
      <c r="C62" s="18">
        <f>D62</f>
        <v>0</v>
      </c>
      <c r="D62" s="56">
        <f>E62+F62+G62+H62</f>
        <v>0</v>
      </c>
      <c r="E62" s="40"/>
      <c r="F62" s="40"/>
      <c r="G62" s="40"/>
      <c r="H62" s="40"/>
      <c r="I62" s="24">
        <v>2161678.3200000003</v>
      </c>
      <c r="J62" s="24">
        <v>12</v>
      </c>
      <c r="K62" s="24">
        <v>9</v>
      </c>
      <c r="L62" s="24">
        <f>I62/K62*12</f>
        <v>2882237.7600000007</v>
      </c>
    </row>
    <row r="63" spans="1:16" s="2" customFormat="1" ht="28.5" customHeight="1" x14ac:dyDescent="0.25">
      <c r="A63" s="29" t="s">
        <v>119</v>
      </c>
      <c r="B63" s="40"/>
      <c r="C63" s="18">
        <f t="shared" si="15"/>
        <v>0</v>
      </c>
      <c r="D63" s="56">
        <f t="shared" si="16"/>
        <v>0</v>
      </c>
      <c r="E63" s="40"/>
      <c r="F63" s="18"/>
      <c r="G63" s="18"/>
      <c r="H63" s="18"/>
      <c r="I63" s="24">
        <v>0</v>
      </c>
      <c r="J63" s="24">
        <v>12</v>
      </c>
      <c r="K63" s="24">
        <v>9</v>
      </c>
      <c r="L63" s="24">
        <f t="shared" ref="L63" si="17">I63/K63*12</f>
        <v>0</v>
      </c>
    </row>
    <row r="64" spans="1:16" s="2" customFormat="1" ht="66.75" customHeight="1" x14ac:dyDescent="0.25">
      <c r="A64" s="29" t="s">
        <v>108</v>
      </c>
      <c r="B64" s="40"/>
      <c r="C64" s="18">
        <f t="shared" si="15"/>
        <v>0</v>
      </c>
      <c r="D64" s="55">
        <f>E64+F64+G64+H64</f>
        <v>0</v>
      </c>
      <c r="E64" s="40"/>
      <c r="F64" s="18"/>
      <c r="G64" s="18"/>
      <c r="H64" s="18"/>
      <c r="I64" s="24"/>
      <c r="J64" s="24"/>
      <c r="K64" s="24"/>
      <c r="L64" s="24"/>
    </row>
    <row r="65" spans="1:16" s="2" customFormat="1" ht="28.5" customHeight="1" x14ac:dyDescent="0.25">
      <c r="A65" s="29" t="s">
        <v>124</v>
      </c>
      <c r="B65" s="40"/>
      <c r="C65" s="18"/>
      <c r="D65" s="55"/>
      <c r="E65" s="40"/>
      <c r="F65" s="18"/>
      <c r="G65" s="18"/>
      <c r="H65" s="18"/>
      <c r="I65" s="24"/>
      <c r="J65" s="24"/>
      <c r="K65" s="24"/>
      <c r="L65" s="24"/>
    </row>
    <row r="66" spans="1:16" s="2" customFormat="1" ht="28.5" customHeight="1" x14ac:dyDescent="0.25">
      <c r="A66" s="29" t="s">
        <v>97</v>
      </c>
      <c r="B66" s="40"/>
      <c r="C66" s="18"/>
      <c r="D66" s="55"/>
      <c r="E66" s="40"/>
      <c r="F66" s="18"/>
      <c r="G66" s="18"/>
      <c r="H66" s="18"/>
      <c r="I66" s="24"/>
      <c r="J66" s="24"/>
      <c r="K66" s="24"/>
      <c r="L66" s="24"/>
    </row>
    <row r="67" spans="1:16" s="2" customFormat="1" ht="28.5" customHeight="1" x14ac:dyDescent="0.25">
      <c r="A67" s="29" t="s">
        <v>125</v>
      </c>
      <c r="B67" s="40"/>
      <c r="C67" s="18">
        <f t="shared" si="15"/>
        <v>0</v>
      </c>
      <c r="D67" s="56">
        <f>E67+F67+G67+H67</f>
        <v>0</v>
      </c>
      <c r="E67" s="40"/>
      <c r="F67" s="18"/>
      <c r="G67" s="18"/>
      <c r="H67" s="18"/>
      <c r="I67" s="24"/>
      <c r="J67" s="24"/>
      <c r="K67" s="24"/>
      <c r="L67" s="24"/>
    </row>
    <row r="68" spans="1:16" s="2" customFormat="1" ht="30.75" customHeight="1" x14ac:dyDescent="0.25">
      <c r="A68" s="28" t="s">
        <v>104</v>
      </c>
      <c r="B68" s="18"/>
      <c r="C68" s="18">
        <f t="shared" si="11"/>
        <v>0</v>
      </c>
      <c r="D68" s="56">
        <f t="shared" si="12"/>
        <v>0</v>
      </c>
      <c r="E68" s="18"/>
      <c r="F68" s="18"/>
      <c r="G68" s="18"/>
      <c r="H68" s="18"/>
      <c r="I68" s="24"/>
      <c r="J68" s="24"/>
      <c r="K68" s="24"/>
      <c r="L68" s="24"/>
      <c r="M68" s="24"/>
      <c r="N68" s="24"/>
      <c r="O68" s="24"/>
      <c r="P68" s="24"/>
    </row>
    <row r="69" spans="1:16" s="2" customFormat="1" ht="30.75" customHeight="1" x14ac:dyDescent="0.25">
      <c r="A69" s="28" t="s">
        <v>105</v>
      </c>
      <c r="B69" s="18"/>
      <c r="C69" s="18">
        <f t="shared" ref="C69" si="18">D69</f>
        <v>0</v>
      </c>
      <c r="D69" s="56">
        <f t="shared" ref="D69" si="19">E69+F69+G69+H69</f>
        <v>0</v>
      </c>
      <c r="E69" s="18"/>
      <c r="F69" s="18"/>
      <c r="G69" s="18"/>
      <c r="H69" s="18"/>
      <c r="I69" s="24"/>
      <c r="J69" s="24"/>
      <c r="K69" s="24"/>
      <c r="L69" s="24"/>
      <c r="M69" s="24"/>
      <c r="N69" s="24"/>
      <c r="O69" s="24"/>
      <c r="P69" s="24"/>
    </row>
    <row r="70" spans="1:16" s="2" customFormat="1" ht="30.75" customHeight="1" x14ac:dyDescent="0.25">
      <c r="A70" s="28" t="s">
        <v>106</v>
      </c>
      <c r="B70" s="18"/>
      <c r="C70" s="18">
        <f t="shared" ref="C70:C71" si="20">D70</f>
        <v>0</v>
      </c>
      <c r="D70" s="56">
        <f t="shared" ref="D70:D71" si="21">E70+F70+G70+H70</f>
        <v>0</v>
      </c>
      <c r="E70" s="18"/>
      <c r="F70" s="18"/>
      <c r="G70" s="18"/>
      <c r="H70" s="18"/>
      <c r="I70" s="24"/>
      <c r="J70" s="24"/>
      <c r="K70" s="24"/>
      <c r="L70" s="24"/>
      <c r="M70" s="24"/>
      <c r="N70" s="24"/>
      <c r="O70" s="24"/>
      <c r="P70" s="24"/>
    </row>
    <row r="71" spans="1:16" s="2" customFormat="1" ht="30.75" customHeight="1" x14ac:dyDescent="0.25">
      <c r="A71" s="28" t="s">
        <v>120</v>
      </c>
      <c r="B71" s="18"/>
      <c r="C71" s="18">
        <f t="shared" si="20"/>
        <v>0</v>
      </c>
      <c r="D71" s="56">
        <f t="shared" si="21"/>
        <v>0</v>
      </c>
      <c r="E71" s="18"/>
      <c r="F71" s="18"/>
      <c r="G71" s="18"/>
      <c r="H71" s="18"/>
      <c r="I71" s="24"/>
      <c r="J71" s="24"/>
      <c r="K71" s="24"/>
      <c r="L71" s="24"/>
      <c r="M71" s="24"/>
      <c r="N71" s="24"/>
      <c r="O71" s="24"/>
      <c r="P71" s="24"/>
    </row>
    <row r="72" spans="1:16" s="2" customFormat="1" ht="27" customHeight="1" x14ac:dyDescent="0.25">
      <c r="A72" s="49" t="s">
        <v>107</v>
      </c>
      <c r="B72" s="18"/>
      <c r="C72" s="18">
        <f t="shared" ref="C72" si="22">D72</f>
        <v>0</v>
      </c>
      <c r="D72" s="56">
        <f t="shared" ref="D72" si="23">E72+F72+G72+H72</f>
        <v>0</v>
      </c>
      <c r="E72" s="18"/>
      <c r="F72" s="18"/>
      <c r="G72" s="18"/>
      <c r="H72" s="18"/>
      <c r="I72" s="24"/>
      <c r="J72" s="24"/>
      <c r="K72" s="24"/>
      <c r="L72" s="24"/>
      <c r="M72" s="24"/>
      <c r="N72" s="24"/>
      <c r="O72" s="24"/>
      <c r="P72" s="24"/>
    </row>
    <row r="73" spans="1:16" s="2" customFormat="1" x14ac:dyDescent="0.25">
      <c r="A73" s="49" t="s">
        <v>137</v>
      </c>
      <c r="B73" s="18"/>
      <c r="C73" s="18">
        <f t="shared" ref="C73:C74" si="24">D73</f>
        <v>0</v>
      </c>
      <c r="D73" s="56">
        <f t="shared" ref="D73:D74" si="25">E73+F73+G73+H73</f>
        <v>0</v>
      </c>
      <c r="E73" s="18"/>
      <c r="F73" s="18"/>
      <c r="G73" s="18"/>
      <c r="H73" s="18"/>
      <c r="I73" s="24"/>
      <c r="J73" s="24"/>
      <c r="K73" s="24"/>
      <c r="L73" s="24"/>
      <c r="M73" s="24"/>
      <c r="N73" s="24"/>
      <c r="O73" s="24"/>
      <c r="P73" s="24"/>
    </row>
    <row r="74" spans="1:16" s="2" customFormat="1" x14ac:dyDescent="0.25">
      <c r="A74" s="49" t="s">
        <v>126</v>
      </c>
      <c r="B74" s="18"/>
      <c r="C74" s="18">
        <f t="shared" si="24"/>
        <v>0</v>
      </c>
      <c r="D74" s="56">
        <f t="shared" si="25"/>
        <v>0</v>
      </c>
      <c r="E74" s="18"/>
      <c r="F74" s="18"/>
      <c r="G74" s="18"/>
      <c r="H74" s="18"/>
      <c r="I74" s="24"/>
      <c r="J74" s="24"/>
      <c r="K74" s="24"/>
      <c r="L74" s="24"/>
      <c r="M74" s="24"/>
      <c r="N74" s="24"/>
      <c r="O74" s="24"/>
      <c r="P74" s="24"/>
    </row>
    <row r="75" spans="1:16" s="2" customFormat="1" ht="31.5" x14ac:dyDescent="0.25">
      <c r="A75" s="28" t="s">
        <v>121</v>
      </c>
      <c r="B75" s="41"/>
      <c r="C75" s="40">
        <f t="shared" si="4"/>
        <v>0</v>
      </c>
      <c r="D75" s="55">
        <f t="shared" si="5"/>
        <v>0</v>
      </c>
      <c r="E75" s="40"/>
      <c r="F75" s="40"/>
      <c r="G75" s="40"/>
      <c r="H75" s="40"/>
      <c r="I75" s="24">
        <v>65944.800000000003</v>
      </c>
      <c r="J75" s="24">
        <v>12</v>
      </c>
      <c r="K75" s="24">
        <v>9</v>
      </c>
      <c r="L75" s="24">
        <f t="shared" si="6"/>
        <v>87926.400000000009</v>
      </c>
    </row>
    <row r="76" spans="1:16" s="2" customFormat="1" x14ac:dyDescent="0.25">
      <c r="A76" s="28" t="s">
        <v>31</v>
      </c>
      <c r="B76" s="41"/>
      <c r="C76" s="40">
        <f t="shared" si="4"/>
        <v>0</v>
      </c>
      <c r="D76" s="40">
        <f t="shared" si="5"/>
        <v>0</v>
      </c>
      <c r="E76" s="40"/>
      <c r="F76" s="40"/>
      <c r="G76" s="40"/>
      <c r="H76" s="40"/>
      <c r="I76" s="24">
        <v>15607989</v>
      </c>
      <c r="J76" s="24">
        <v>12</v>
      </c>
      <c r="K76" s="24">
        <v>9</v>
      </c>
      <c r="L76" s="24">
        <f>I76</f>
        <v>15607989</v>
      </c>
    </row>
    <row r="77" spans="1:16" s="2" customFormat="1" ht="31.5" x14ac:dyDescent="0.25">
      <c r="A77" s="29" t="s">
        <v>32</v>
      </c>
      <c r="B77" s="40"/>
      <c r="C77" s="18">
        <f t="shared" si="4"/>
        <v>0</v>
      </c>
      <c r="D77" s="18">
        <f t="shared" si="5"/>
        <v>0</v>
      </c>
      <c r="E77" s="40"/>
      <c r="F77" s="18"/>
      <c r="G77" s="18"/>
      <c r="H77" s="18"/>
      <c r="I77" s="24">
        <v>10618643</v>
      </c>
      <c r="J77" s="24">
        <v>12</v>
      </c>
      <c r="K77" s="24">
        <v>9</v>
      </c>
      <c r="L77" s="24">
        <f>I77</f>
        <v>10618643</v>
      </c>
    </row>
    <row r="78" spans="1:16" s="2" customFormat="1" x14ac:dyDescent="0.25">
      <c r="A78" s="29" t="s">
        <v>33</v>
      </c>
      <c r="B78" s="40"/>
      <c r="C78" s="18">
        <f t="shared" si="4"/>
        <v>0</v>
      </c>
      <c r="D78" s="18">
        <f t="shared" si="5"/>
        <v>0</v>
      </c>
      <c r="E78" s="40"/>
      <c r="F78" s="40"/>
      <c r="G78" s="40"/>
      <c r="H78" s="40">
        <f>G78</f>
        <v>0</v>
      </c>
      <c r="I78" s="24">
        <v>4989346</v>
      </c>
      <c r="J78" s="24">
        <v>12</v>
      </c>
      <c r="K78" s="24">
        <v>9</v>
      </c>
      <c r="L78" s="24">
        <f>I78</f>
        <v>4989346</v>
      </c>
    </row>
    <row r="79" spans="1:16" s="2" customFormat="1" ht="31.5" x14ac:dyDescent="0.25">
      <c r="A79" s="29" t="s">
        <v>77</v>
      </c>
      <c r="B79" s="40"/>
      <c r="C79" s="18">
        <f t="shared" si="4"/>
        <v>0</v>
      </c>
      <c r="D79" s="18">
        <f t="shared" si="5"/>
        <v>0</v>
      </c>
      <c r="E79" s="18">
        <f>F79+G79+H79+I79</f>
        <v>0</v>
      </c>
      <c r="F79" s="18">
        <f>G79+H79+I79+J79</f>
        <v>0</v>
      </c>
      <c r="G79" s="18">
        <f>H79+I79+J79+K79</f>
        <v>0</v>
      </c>
      <c r="H79" s="18">
        <f>I79+J79+K79+L79</f>
        <v>0</v>
      </c>
      <c r="I79" s="24">
        <v>0</v>
      </c>
      <c r="J79" s="24"/>
      <c r="K79" s="24"/>
      <c r="L79" s="24"/>
    </row>
    <row r="80" spans="1:16" s="5" customFormat="1" ht="31.5" x14ac:dyDescent="0.25">
      <c r="A80" s="26" t="s">
        <v>38</v>
      </c>
      <c r="B80" s="41"/>
      <c r="C80" s="18" t="s">
        <v>41</v>
      </c>
      <c r="D80" s="18" t="s">
        <v>41</v>
      </c>
      <c r="E80" s="18" t="s">
        <v>41</v>
      </c>
      <c r="F80" s="18" t="s">
        <v>41</v>
      </c>
      <c r="G80" s="18" t="s">
        <v>41</v>
      </c>
      <c r="H80" s="18" t="s">
        <v>41</v>
      </c>
      <c r="I80" s="42"/>
      <c r="J80" s="42"/>
      <c r="K80" s="42"/>
      <c r="L80" s="42"/>
    </row>
    <row r="81" spans="1:12" s="2" customFormat="1" x14ac:dyDescent="0.25">
      <c r="A81" s="66" t="s">
        <v>39</v>
      </c>
      <c r="B81" s="66"/>
      <c r="C81" s="66"/>
      <c r="D81" s="66"/>
      <c r="E81" s="66"/>
      <c r="F81" s="66"/>
      <c r="G81" s="66"/>
      <c r="H81" s="66"/>
      <c r="I81" s="24"/>
      <c r="J81" s="24"/>
      <c r="K81" s="24"/>
      <c r="L81" s="24"/>
    </row>
    <row r="82" spans="1:12" s="2" customFormat="1" ht="31.5" x14ac:dyDescent="0.25">
      <c r="A82" s="29" t="s">
        <v>40</v>
      </c>
      <c r="B82" s="18"/>
      <c r="C82" s="18" t="s">
        <v>41</v>
      </c>
      <c r="D82" s="18" t="s">
        <v>41</v>
      </c>
      <c r="E82" s="18" t="s">
        <v>41</v>
      </c>
      <c r="F82" s="18" t="s">
        <v>41</v>
      </c>
      <c r="G82" s="18" t="s">
        <v>41</v>
      </c>
      <c r="H82" s="18" t="s">
        <v>41</v>
      </c>
      <c r="I82" s="24"/>
      <c r="J82" s="24"/>
      <c r="K82" s="24"/>
      <c r="L82" s="24"/>
    </row>
    <row r="83" spans="1:12" s="2" customFormat="1" x14ac:dyDescent="0.25">
      <c r="A83" s="29" t="s">
        <v>42</v>
      </c>
      <c r="B83" s="18"/>
      <c r="C83" s="18" t="s">
        <v>41</v>
      </c>
      <c r="D83" s="18" t="s">
        <v>41</v>
      </c>
      <c r="E83" s="18" t="s">
        <v>41</v>
      </c>
      <c r="F83" s="18" t="s">
        <v>41</v>
      </c>
      <c r="G83" s="18" t="s">
        <v>41</v>
      </c>
      <c r="H83" s="18" t="s">
        <v>41</v>
      </c>
      <c r="I83" s="24"/>
      <c r="J83" s="24"/>
      <c r="K83" s="24"/>
      <c r="L83" s="24"/>
    </row>
    <row r="84" spans="1:12" x14ac:dyDescent="0.25">
      <c r="A84" s="29" t="s">
        <v>43</v>
      </c>
      <c r="B84" s="17"/>
      <c r="C84" s="17" t="s">
        <v>41</v>
      </c>
      <c r="D84" s="17" t="s">
        <v>41</v>
      </c>
      <c r="E84" s="18" t="s">
        <v>41</v>
      </c>
      <c r="F84" s="18" t="s">
        <v>41</v>
      </c>
      <c r="G84" s="18" t="s">
        <v>41</v>
      </c>
      <c r="H84" s="18" t="s">
        <v>41</v>
      </c>
    </row>
    <row r="85" spans="1:12" x14ac:dyDescent="0.25">
      <c r="A85" s="29" t="s">
        <v>44</v>
      </c>
      <c r="B85" s="17"/>
      <c r="C85" s="18" t="s">
        <v>41</v>
      </c>
      <c r="D85" s="17" t="s">
        <v>41</v>
      </c>
      <c r="E85" s="18" t="s">
        <v>41</v>
      </c>
      <c r="F85" s="18" t="s">
        <v>41</v>
      </c>
      <c r="G85" s="18" t="s">
        <v>41</v>
      </c>
      <c r="H85" s="18" t="s">
        <v>41</v>
      </c>
    </row>
    <row r="86" spans="1:12" ht="31.5" x14ac:dyDescent="0.25">
      <c r="A86" s="29" t="s">
        <v>45</v>
      </c>
      <c r="B86" s="17"/>
      <c r="C86" s="18" t="s">
        <v>41</v>
      </c>
      <c r="D86" s="17"/>
      <c r="E86" s="18" t="s">
        <v>41</v>
      </c>
      <c r="F86" s="18" t="s">
        <v>41</v>
      </c>
      <c r="G86" s="18" t="s">
        <v>41</v>
      </c>
      <c r="H86" s="18" t="s">
        <v>41</v>
      </c>
    </row>
    <row r="87" spans="1:12" x14ac:dyDescent="0.25">
      <c r="A87" s="29" t="s">
        <v>46</v>
      </c>
      <c r="B87" s="17"/>
      <c r="C87" s="17" t="s">
        <v>41</v>
      </c>
      <c r="D87" s="17"/>
      <c r="E87" s="18" t="s">
        <v>41</v>
      </c>
      <c r="F87" s="18" t="s">
        <v>41</v>
      </c>
      <c r="G87" s="18" t="s">
        <v>41</v>
      </c>
      <c r="H87" s="18" t="s">
        <v>41</v>
      </c>
    </row>
    <row r="88" spans="1:12" x14ac:dyDescent="0.25">
      <c r="A88" s="26" t="s">
        <v>47</v>
      </c>
      <c r="B88" s="17"/>
      <c r="C88" s="18" t="s">
        <v>41</v>
      </c>
      <c r="D88" s="18" t="s">
        <v>41</v>
      </c>
      <c r="E88" s="18" t="s">
        <v>41</v>
      </c>
      <c r="F88" s="18" t="s">
        <v>41</v>
      </c>
      <c r="G88" s="18" t="s">
        <v>41</v>
      </c>
      <c r="H88" s="18" t="s">
        <v>41</v>
      </c>
    </row>
    <row r="89" spans="1:12" ht="31.5" x14ac:dyDescent="0.25">
      <c r="A89" s="29" t="s">
        <v>48</v>
      </c>
      <c r="B89" s="17"/>
      <c r="C89" s="18" t="s">
        <v>41</v>
      </c>
      <c r="D89" s="18" t="s">
        <v>41</v>
      </c>
      <c r="E89" s="18" t="s">
        <v>41</v>
      </c>
      <c r="F89" s="18" t="s">
        <v>41</v>
      </c>
      <c r="G89" s="18" t="s">
        <v>41</v>
      </c>
      <c r="H89" s="18" t="s">
        <v>41</v>
      </c>
    </row>
    <row r="90" spans="1:12" ht="31.5" x14ac:dyDescent="0.25">
      <c r="A90" s="29" t="s">
        <v>63</v>
      </c>
      <c r="B90" s="17"/>
      <c r="C90" s="17" t="s">
        <v>41</v>
      </c>
      <c r="D90" s="18" t="s">
        <v>41</v>
      </c>
      <c r="E90" s="18" t="s">
        <v>41</v>
      </c>
      <c r="F90" s="18" t="s">
        <v>41</v>
      </c>
      <c r="G90" s="18" t="s">
        <v>41</v>
      </c>
      <c r="H90" s="18" t="s">
        <v>41</v>
      </c>
    </row>
    <row r="91" spans="1:12" ht="31.5" x14ac:dyDescent="0.25">
      <c r="A91" s="26" t="s">
        <v>49</v>
      </c>
      <c r="B91" s="17"/>
      <c r="C91" s="18" t="s">
        <v>41</v>
      </c>
      <c r="D91" s="18" t="s">
        <v>41</v>
      </c>
      <c r="E91" s="18" t="s">
        <v>41</v>
      </c>
      <c r="F91" s="18" t="s">
        <v>41</v>
      </c>
      <c r="G91" s="18" t="s">
        <v>41</v>
      </c>
      <c r="H91" s="18" t="s">
        <v>41</v>
      </c>
    </row>
    <row r="92" spans="1:12" s="11" customFormat="1" x14ac:dyDescent="0.25">
      <c r="A92" s="26" t="s">
        <v>50</v>
      </c>
      <c r="B92" s="30"/>
      <c r="C92" s="18" t="s">
        <v>41</v>
      </c>
      <c r="D92" s="30"/>
      <c r="E92" s="30"/>
      <c r="F92" s="30"/>
      <c r="G92" s="30"/>
      <c r="H92" s="30"/>
      <c r="I92" s="22"/>
      <c r="J92" s="22"/>
      <c r="K92" s="22"/>
      <c r="L92" s="22"/>
    </row>
    <row r="93" spans="1:12" x14ac:dyDescent="0.25">
      <c r="A93" s="67" t="s">
        <v>51</v>
      </c>
      <c r="B93" s="67"/>
      <c r="C93" s="67"/>
      <c r="D93" s="67"/>
      <c r="E93" s="67"/>
      <c r="F93" s="67"/>
      <c r="G93" s="67"/>
      <c r="H93" s="67"/>
    </row>
    <row r="94" spans="1:12" ht="78.75" x14ac:dyDescent="0.25">
      <c r="A94" s="29" t="s">
        <v>62</v>
      </c>
      <c r="B94" s="17" t="s">
        <v>41</v>
      </c>
      <c r="C94" s="17">
        <v>6.5</v>
      </c>
      <c r="D94" s="17" t="s">
        <v>41</v>
      </c>
      <c r="E94" s="17" t="s">
        <v>41</v>
      </c>
      <c r="F94" s="17" t="s">
        <v>41</v>
      </c>
      <c r="G94" s="17" t="s">
        <v>41</v>
      </c>
      <c r="H94" s="17" t="s">
        <v>41</v>
      </c>
    </row>
    <row r="95" spans="1:12" x14ac:dyDescent="0.25">
      <c r="A95" s="29" t="s">
        <v>110</v>
      </c>
      <c r="B95" s="17" t="s">
        <v>41</v>
      </c>
      <c r="C95" s="17">
        <v>1</v>
      </c>
      <c r="D95" s="17" t="s">
        <v>41</v>
      </c>
      <c r="E95" s="17" t="s">
        <v>41</v>
      </c>
      <c r="F95" s="17" t="s">
        <v>41</v>
      </c>
      <c r="G95" s="17" t="s">
        <v>41</v>
      </c>
      <c r="H95" s="17" t="s">
        <v>41</v>
      </c>
    </row>
    <row r="96" spans="1:12" x14ac:dyDescent="0.25">
      <c r="A96" s="29" t="s">
        <v>111</v>
      </c>
      <c r="B96" s="17" t="s">
        <v>41</v>
      </c>
      <c r="C96" s="17"/>
      <c r="D96" s="17" t="s">
        <v>41</v>
      </c>
      <c r="E96" s="17" t="s">
        <v>41</v>
      </c>
      <c r="F96" s="17" t="s">
        <v>41</v>
      </c>
      <c r="G96" s="17" t="s">
        <v>41</v>
      </c>
      <c r="H96" s="17" t="s">
        <v>41</v>
      </c>
    </row>
    <row r="97" spans="1:11" x14ac:dyDescent="0.25">
      <c r="A97" s="29" t="s">
        <v>123</v>
      </c>
      <c r="B97" s="17" t="s">
        <v>41</v>
      </c>
      <c r="C97" s="17"/>
      <c r="D97" s="17" t="s">
        <v>41</v>
      </c>
      <c r="E97" s="17" t="s">
        <v>41</v>
      </c>
      <c r="F97" s="17" t="s">
        <v>41</v>
      </c>
      <c r="G97" s="17" t="s">
        <v>41</v>
      </c>
      <c r="H97" s="17" t="s">
        <v>41</v>
      </c>
    </row>
    <row r="98" spans="1:11" ht="31.5" x14ac:dyDescent="0.25">
      <c r="A98" s="29" t="s">
        <v>122</v>
      </c>
      <c r="B98" s="17" t="s">
        <v>41</v>
      </c>
      <c r="C98" s="17"/>
      <c r="D98" s="17" t="s">
        <v>41</v>
      </c>
      <c r="E98" s="17" t="s">
        <v>41</v>
      </c>
      <c r="F98" s="17" t="s">
        <v>41</v>
      </c>
      <c r="G98" s="17" t="s">
        <v>41</v>
      </c>
      <c r="H98" s="17" t="s">
        <v>41</v>
      </c>
    </row>
    <row r="99" spans="1:11" s="21" customFormat="1" x14ac:dyDescent="0.25">
      <c r="A99" s="29" t="s">
        <v>109</v>
      </c>
      <c r="B99" s="17" t="s">
        <v>41</v>
      </c>
      <c r="C99" s="17"/>
      <c r="D99" s="17" t="s">
        <v>41</v>
      </c>
      <c r="E99" s="17" t="s">
        <v>41</v>
      </c>
      <c r="F99" s="17" t="s">
        <v>41</v>
      </c>
      <c r="G99" s="17" t="s">
        <v>41</v>
      </c>
      <c r="H99" s="17" t="s">
        <v>41</v>
      </c>
    </row>
    <row r="100" spans="1:11" s="21" customFormat="1" x14ac:dyDescent="0.25">
      <c r="A100" s="29" t="s">
        <v>138</v>
      </c>
      <c r="B100" s="17" t="s">
        <v>41</v>
      </c>
      <c r="C100" s="17"/>
      <c r="D100" s="17" t="s">
        <v>41</v>
      </c>
      <c r="E100" s="17" t="s">
        <v>41</v>
      </c>
      <c r="F100" s="17" t="s">
        <v>41</v>
      </c>
      <c r="G100" s="17" t="s">
        <v>41</v>
      </c>
      <c r="H100" s="17" t="s">
        <v>41</v>
      </c>
    </row>
    <row r="101" spans="1:11" s="21" customFormat="1" x14ac:dyDescent="0.25">
      <c r="A101" s="29" t="s">
        <v>59</v>
      </c>
      <c r="B101" s="17" t="s">
        <v>41</v>
      </c>
      <c r="C101" s="17"/>
      <c r="D101" s="17" t="s">
        <v>41</v>
      </c>
      <c r="E101" s="17" t="s">
        <v>41</v>
      </c>
      <c r="F101" s="17" t="s">
        <v>41</v>
      </c>
      <c r="G101" s="17" t="s">
        <v>41</v>
      </c>
      <c r="H101" s="17" t="s">
        <v>41</v>
      </c>
    </row>
    <row r="102" spans="1:11" s="21" customFormat="1" ht="47.25" x14ac:dyDescent="0.25">
      <c r="A102" s="29" t="s">
        <v>58</v>
      </c>
      <c r="B102" s="17" t="s">
        <v>41</v>
      </c>
      <c r="C102" s="16"/>
      <c r="D102" s="17" t="s">
        <v>41</v>
      </c>
      <c r="E102" s="17" t="s">
        <v>41</v>
      </c>
      <c r="F102" s="17" t="s">
        <v>41</v>
      </c>
      <c r="G102" s="17" t="s">
        <v>41</v>
      </c>
      <c r="H102" s="17" t="s">
        <v>41</v>
      </c>
    </row>
    <row r="103" spans="1:11" s="21" customFormat="1" x14ac:dyDescent="0.25">
      <c r="A103" s="29" t="s">
        <v>110</v>
      </c>
      <c r="B103" s="17" t="s">
        <v>41</v>
      </c>
      <c r="C103" s="17"/>
      <c r="D103" s="17" t="s">
        <v>41</v>
      </c>
      <c r="E103" s="17" t="s">
        <v>41</v>
      </c>
      <c r="F103" s="17" t="s">
        <v>41</v>
      </c>
      <c r="G103" s="17" t="s">
        <v>41</v>
      </c>
      <c r="H103" s="17" t="s">
        <v>41</v>
      </c>
      <c r="I103" s="21">
        <f t="shared" ref="I103:I108" si="26">C103*C95</f>
        <v>0</v>
      </c>
      <c r="J103" s="21">
        <v>12</v>
      </c>
      <c r="K103" s="21">
        <f t="shared" ref="K103:K108" si="27">I103*J103</f>
        <v>0</v>
      </c>
    </row>
    <row r="104" spans="1:11" s="21" customFormat="1" x14ac:dyDescent="0.25">
      <c r="A104" s="29" t="s">
        <v>111</v>
      </c>
      <c r="B104" s="17" t="s">
        <v>41</v>
      </c>
      <c r="C104" s="17"/>
      <c r="D104" s="17" t="s">
        <v>41</v>
      </c>
      <c r="E104" s="17" t="s">
        <v>41</v>
      </c>
      <c r="F104" s="17" t="s">
        <v>41</v>
      </c>
      <c r="G104" s="17" t="s">
        <v>41</v>
      </c>
      <c r="H104" s="17" t="s">
        <v>41</v>
      </c>
      <c r="I104" s="21">
        <f t="shared" si="26"/>
        <v>0</v>
      </c>
      <c r="J104" s="21">
        <v>12</v>
      </c>
      <c r="K104" s="21">
        <f t="shared" si="27"/>
        <v>0</v>
      </c>
    </row>
    <row r="105" spans="1:11" s="21" customFormat="1" x14ac:dyDescent="0.25">
      <c r="A105" s="29" t="s">
        <v>123</v>
      </c>
      <c r="B105" s="17" t="s">
        <v>41</v>
      </c>
      <c r="C105" s="17"/>
      <c r="D105" s="17" t="s">
        <v>41</v>
      </c>
      <c r="E105" s="17" t="s">
        <v>41</v>
      </c>
      <c r="F105" s="17" t="s">
        <v>41</v>
      </c>
      <c r="G105" s="17" t="s">
        <v>41</v>
      </c>
      <c r="H105" s="17" t="s">
        <v>41</v>
      </c>
      <c r="I105" s="21">
        <f t="shared" si="26"/>
        <v>0</v>
      </c>
      <c r="J105" s="21">
        <v>13</v>
      </c>
      <c r="K105" s="21">
        <f t="shared" si="27"/>
        <v>0</v>
      </c>
    </row>
    <row r="106" spans="1:11" s="21" customFormat="1" ht="31.5" x14ac:dyDescent="0.25">
      <c r="A106" s="29" t="s">
        <v>122</v>
      </c>
      <c r="B106" s="17" t="s">
        <v>41</v>
      </c>
      <c r="C106" s="17"/>
      <c r="D106" s="17" t="s">
        <v>41</v>
      </c>
      <c r="E106" s="17" t="s">
        <v>41</v>
      </c>
      <c r="F106" s="17" t="s">
        <v>41</v>
      </c>
      <c r="G106" s="17" t="s">
        <v>41</v>
      </c>
      <c r="H106" s="17" t="s">
        <v>41</v>
      </c>
      <c r="I106" s="21">
        <f t="shared" si="26"/>
        <v>0</v>
      </c>
      <c r="J106" s="21">
        <v>13</v>
      </c>
      <c r="K106" s="21">
        <f t="shared" si="27"/>
        <v>0</v>
      </c>
    </row>
    <row r="107" spans="1:11" s="21" customFormat="1" x14ac:dyDescent="0.25">
      <c r="A107" s="29" t="s">
        <v>109</v>
      </c>
      <c r="B107" s="17" t="s">
        <v>41</v>
      </c>
      <c r="C107" s="17"/>
      <c r="D107" s="17" t="s">
        <v>41</v>
      </c>
      <c r="E107" s="17" t="s">
        <v>41</v>
      </c>
      <c r="F107" s="17" t="s">
        <v>41</v>
      </c>
      <c r="G107" s="17" t="s">
        <v>41</v>
      </c>
      <c r="H107" s="17" t="s">
        <v>41</v>
      </c>
      <c r="I107" s="21">
        <f t="shared" si="26"/>
        <v>0</v>
      </c>
      <c r="J107" s="21">
        <v>12</v>
      </c>
      <c r="K107" s="21">
        <f t="shared" si="27"/>
        <v>0</v>
      </c>
    </row>
    <row r="108" spans="1:11" s="21" customFormat="1" x14ac:dyDescent="0.25">
      <c r="A108" s="29" t="s">
        <v>138</v>
      </c>
      <c r="B108" s="17" t="s">
        <v>41</v>
      </c>
      <c r="C108" s="17"/>
      <c r="D108" s="17" t="s">
        <v>41</v>
      </c>
      <c r="E108" s="17" t="s">
        <v>41</v>
      </c>
      <c r="F108" s="17" t="s">
        <v>41</v>
      </c>
      <c r="G108" s="17" t="s">
        <v>41</v>
      </c>
      <c r="H108" s="17" t="s">
        <v>41</v>
      </c>
      <c r="I108" s="21">
        <f t="shared" si="26"/>
        <v>0</v>
      </c>
      <c r="J108" s="21">
        <v>12</v>
      </c>
      <c r="K108" s="21">
        <f t="shared" si="27"/>
        <v>0</v>
      </c>
    </row>
    <row r="109" spans="1:11" s="21" customFormat="1" ht="31.5" customHeight="1" x14ac:dyDescent="0.25">
      <c r="A109" s="84" t="s">
        <v>127</v>
      </c>
      <c r="B109" s="84"/>
      <c r="C109" s="84"/>
      <c r="D109" s="84"/>
      <c r="E109" s="84"/>
      <c r="F109" s="84"/>
      <c r="G109" s="84"/>
      <c r="H109" s="84"/>
      <c r="I109" s="21">
        <f>SUM(I103:I108)</f>
        <v>0</v>
      </c>
      <c r="J109" s="21">
        <v>12</v>
      </c>
      <c r="K109" s="21">
        <f>SUM(K103:K108)</f>
        <v>0</v>
      </c>
    </row>
    <row r="110" spans="1:11" s="21" customFormat="1" ht="39.75" customHeight="1" x14ac:dyDescent="0.25">
      <c r="A110" s="68" t="s">
        <v>139</v>
      </c>
      <c r="B110" s="68"/>
      <c r="C110" s="68"/>
      <c r="D110" s="68"/>
      <c r="E110" s="68"/>
      <c r="F110" s="68"/>
      <c r="G110" s="68"/>
      <c r="H110" s="68"/>
      <c r="K110" s="21">
        <f>K109-C101</f>
        <v>0</v>
      </c>
    </row>
    <row r="112" spans="1:11" s="21" customFormat="1" ht="40.5" customHeight="1" x14ac:dyDescent="0.25">
      <c r="A112" s="31" t="s">
        <v>128</v>
      </c>
    </row>
    <row r="113" spans="1:12" s="21" customFormat="1" ht="33.75" customHeight="1" x14ac:dyDescent="0.25">
      <c r="A113" s="31" t="s">
        <v>87</v>
      </c>
    </row>
    <row r="114" spans="1:12" s="21" customFormat="1" ht="32.25" customHeight="1" x14ac:dyDescent="0.25">
      <c r="A114" s="68"/>
      <c r="B114" s="68"/>
      <c r="C114" s="68"/>
      <c r="D114" s="68"/>
      <c r="E114" s="68"/>
      <c r="F114" s="68"/>
      <c r="G114" s="68"/>
      <c r="H114" s="68"/>
    </row>
    <row r="115" spans="1:12" s="32" customFormat="1" ht="38.25" customHeight="1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s="32" customFormat="1" ht="22.5" customHeight="1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</sheetData>
  <mergeCells count="18">
    <mergeCell ref="G1:H1"/>
    <mergeCell ref="E2:H2"/>
    <mergeCell ref="D3:H3"/>
    <mergeCell ref="A81:H81"/>
    <mergeCell ref="A93:H93"/>
    <mergeCell ref="A109:H109"/>
    <mergeCell ref="A110:H110"/>
    <mergeCell ref="A114:H114"/>
    <mergeCell ref="A5:H5"/>
    <mergeCell ref="A6:H6"/>
    <mergeCell ref="A7:H7"/>
    <mergeCell ref="A8:H8"/>
    <mergeCell ref="A9:A11"/>
    <mergeCell ref="B9:B11"/>
    <mergeCell ref="C9:C11"/>
    <mergeCell ref="D9:H9"/>
    <mergeCell ref="D10:D11"/>
    <mergeCell ref="E10:H10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rowBreaks count="2" manualBreakCount="2">
    <brk id="48" max="7" man="1"/>
    <brk id="80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5"/>
  <sheetViews>
    <sheetView view="pageBreakPreview" zoomScale="6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46" sqref="N46"/>
    </sheetView>
  </sheetViews>
  <sheetFormatPr defaultRowHeight="15.75" x14ac:dyDescent="0.25"/>
  <cols>
    <col min="1" max="1" width="36.5703125" style="9" customWidth="1"/>
    <col min="2" max="2" width="12.5703125" style="1" customWidth="1"/>
    <col min="3" max="3" width="14" style="1" customWidth="1"/>
    <col min="4" max="4" width="16.42578125" style="1" customWidth="1"/>
    <col min="5" max="5" width="13" style="1" customWidth="1"/>
    <col min="6" max="6" width="11.7109375" style="1" customWidth="1"/>
    <col min="7" max="7" width="13" style="1" customWidth="1"/>
    <col min="8" max="8" width="14.5703125" style="1" customWidth="1"/>
    <col min="9" max="9" width="9.140625" style="1"/>
    <col min="10" max="10" width="15.7109375" style="1" customWidth="1"/>
    <col min="11" max="16384" width="9.140625" style="1"/>
  </cols>
  <sheetData>
    <row r="1" spans="1:8" x14ac:dyDescent="0.25">
      <c r="A1" s="88" t="s">
        <v>5</v>
      </c>
      <c r="B1" s="88"/>
      <c r="C1" s="88"/>
      <c r="D1" s="88"/>
      <c r="E1" s="88"/>
      <c r="F1" s="88"/>
      <c r="G1" s="88"/>
      <c r="H1" s="88"/>
    </row>
    <row r="2" spans="1:8" x14ac:dyDescent="0.25">
      <c r="A2" s="88" t="s">
        <v>6</v>
      </c>
      <c r="B2" s="88"/>
      <c r="C2" s="88"/>
      <c r="D2" s="88"/>
      <c r="E2" s="88"/>
      <c r="F2" s="88"/>
      <c r="G2" s="88"/>
      <c r="H2" s="88"/>
    </row>
    <row r="3" spans="1:8" x14ac:dyDescent="0.25">
      <c r="A3" s="88" t="s">
        <v>61</v>
      </c>
      <c r="B3" s="88"/>
      <c r="C3" s="88"/>
      <c r="D3" s="88"/>
      <c r="E3" s="88"/>
      <c r="F3" s="88"/>
      <c r="G3" s="88"/>
      <c r="H3" s="88"/>
    </row>
    <row r="4" spans="1:8" x14ac:dyDescent="0.25">
      <c r="A4" s="89" t="s">
        <v>7</v>
      </c>
      <c r="B4" s="89"/>
      <c r="C4" s="89"/>
      <c r="D4" s="89"/>
      <c r="E4" s="89"/>
      <c r="F4" s="89"/>
      <c r="G4" s="89"/>
      <c r="H4" s="89"/>
    </row>
    <row r="5" spans="1:8" s="11" customFormat="1" x14ac:dyDescent="0.25">
      <c r="A5" s="90" t="s">
        <v>0</v>
      </c>
      <c r="B5" s="93" t="s">
        <v>1</v>
      </c>
      <c r="C5" s="93" t="s">
        <v>2</v>
      </c>
      <c r="D5" s="96" t="s">
        <v>3</v>
      </c>
      <c r="E5" s="97"/>
      <c r="F5" s="97"/>
      <c r="G5" s="97"/>
      <c r="H5" s="98"/>
    </row>
    <row r="6" spans="1:8" s="11" customFormat="1" ht="15.75" customHeight="1" x14ac:dyDescent="0.25">
      <c r="A6" s="91"/>
      <c r="B6" s="94"/>
      <c r="C6" s="94"/>
      <c r="D6" s="99" t="s">
        <v>27</v>
      </c>
      <c r="E6" s="87" t="s">
        <v>4</v>
      </c>
      <c r="F6" s="87"/>
      <c r="G6" s="87"/>
      <c r="H6" s="87"/>
    </row>
    <row r="7" spans="1:8" s="5" customFormat="1" x14ac:dyDescent="0.25">
      <c r="A7" s="92"/>
      <c r="B7" s="95"/>
      <c r="C7" s="95"/>
      <c r="D7" s="99"/>
      <c r="E7" s="4">
        <v>1</v>
      </c>
      <c r="F7" s="4">
        <v>2</v>
      </c>
      <c r="G7" s="4">
        <v>3</v>
      </c>
      <c r="H7" s="4">
        <v>4</v>
      </c>
    </row>
    <row r="8" spans="1:8" s="5" customFormat="1" x14ac:dyDescent="0.25">
      <c r="A8" s="7" t="s">
        <v>8</v>
      </c>
      <c r="B8" s="4">
        <f>B9+B10+B12</f>
        <v>0</v>
      </c>
      <c r="C8" s="4">
        <f>C9+C10+C12+B41+C11</f>
        <v>19545722.819999997</v>
      </c>
      <c r="D8" s="4">
        <f>D9+D10+D11+D12</f>
        <v>19545722.82</v>
      </c>
      <c r="E8" s="4">
        <v>0</v>
      </c>
      <c r="F8" s="4">
        <f>F9+F10+F12+E41+F11</f>
        <v>0</v>
      </c>
      <c r="G8" s="4">
        <f>G9+G10+G12+F41+G11</f>
        <v>0</v>
      </c>
      <c r="H8" s="4">
        <f>H9+H10+H12+G41+H11</f>
        <v>19545722.819999997</v>
      </c>
    </row>
    <row r="9" spans="1:8" s="2" customFormat="1" ht="47.25" x14ac:dyDescent="0.25">
      <c r="A9" s="8" t="s">
        <v>34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</row>
    <row r="10" spans="1:8" s="2" customFormat="1" x14ac:dyDescent="0.25">
      <c r="A10" s="8" t="s">
        <v>35</v>
      </c>
      <c r="B10" s="3"/>
      <c r="C10" s="3">
        <f>D10</f>
        <v>12378735</v>
      </c>
      <c r="D10" s="3">
        <f>E10+F10+G10+H10</f>
        <v>12378735</v>
      </c>
      <c r="E10" s="3"/>
      <c r="F10" s="3"/>
      <c r="G10" s="3"/>
      <c r="H10" s="3">
        <v>12378735</v>
      </c>
    </row>
    <row r="11" spans="1:8" s="2" customFormat="1" x14ac:dyDescent="0.25">
      <c r="A11" s="8" t="s">
        <v>68</v>
      </c>
      <c r="B11" s="3"/>
      <c r="C11" s="3">
        <f>D11</f>
        <v>553731.06000000006</v>
      </c>
      <c r="D11" s="3">
        <f>E11+F11+G11+H11</f>
        <v>553731.06000000006</v>
      </c>
      <c r="E11" s="3"/>
      <c r="F11" s="3"/>
      <c r="G11" s="3"/>
      <c r="H11" s="3">
        <v>553731.06000000006</v>
      </c>
    </row>
    <row r="12" spans="1:8" s="2" customFormat="1" ht="31.5" x14ac:dyDescent="0.25">
      <c r="A12" s="8" t="s">
        <v>36</v>
      </c>
      <c r="B12" s="3"/>
      <c r="C12" s="3">
        <f>D12</f>
        <v>6613256.7599999998</v>
      </c>
      <c r="D12" s="3">
        <f>E12+F12+G12+H12</f>
        <v>6613256.7599999998</v>
      </c>
      <c r="E12" s="3"/>
      <c r="F12" s="3"/>
      <c r="G12" s="3"/>
      <c r="H12" s="3">
        <v>6613256.7599999998</v>
      </c>
    </row>
    <row r="13" spans="1:8" s="2" customFormat="1" x14ac:dyDescent="0.25">
      <c r="A13" s="6" t="s">
        <v>28</v>
      </c>
      <c r="B13" s="3"/>
      <c r="C13" s="3">
        <f>D13</f>
        <v>92567.08</v>
      </c>
      <c r="D13" s="3">
        <f>E13+F13+G13+H13</f>
        <v>92567.08</v>
      </c>
      <c r="E13" s="3"/>
      <c r="F13" s="3"/>
      <c r="G13" s="3"/>
      <c r="H13" s="3">
        <v>92567.08</v>
      </c>
    </row>
    <row r="14" spans="1:8" s="5" customFormat="1" x14ac:dyDescent="0.25">
      <c r="A14" s="7" t="s">
        <v>9</v>
      </c>
      <c r="B14" s="4">
        <f>B16+B18+B20+B24+B27+B35+B36+B38</f>
        <v>0</v>
      </c>
      <c r="C14" s="4">
        <f>D14</f>
        <v>19545722.819999997</v>
      </c>
      <c r="D14" s="4">
        <f>D16+D18+D20+D24+D27+D35+D36+D38+D23+D29+D37</f>
        <v>19545722.819999997</v>
      </c>
      <c r="E14" s="4">
        <f>E16+E18+E20+E24+E27+E35+E36+E38+E23+E29+E37</f>
        <v>0</v>
      </c>
      <c r="F14" s="4">
        <f>F16+F18+F20+F24+F27+F35+F36+F38+F23+F29+F37</f>
        <v>0</v>
      </c>
      <c r="G14" s="4">
        <f>G16+G18+G20+G24+G27+G35+G36+G38+G23+G29+G37</f>
        <v>0</v>
      </c>
      <c r="H14" s="4">
        <f>H16+H18+H20+H24+H27+H35+H36+H38+H23+H29+H37</f>
        <v>19545722.819999997</v>
      </c>
    </row>
    <row r="15" spans="1:8" s="2" customFormat="1" x14ac:dyDescent="0.25">
      <c r="A15" s="6" t="s">
        <v>10</v>
      </c>
      <c r="B15" s="3"/>
      <c r="C15" s="3"/>
      <c r="D15" s="3"/>
      <c r="E15" s="3"/>
      <c r="F15" s="3"/>
      <c r="G15" s="3"/>
      <c r="H15" s="3"/>
    </row>
    <row r="16" spans="1:8" s="2" customFormat="1" x14ac:dyDescent="0.25">
      <c r="A16" s="8" t="s">
        <v>11</v>
      </c>
      <c r="B16" s="3"/>
      <c r="C16" s="3"/>
      <c r="D16" s="3">
        <f>E16+F16+G16+H16</f>
        <v>12778805</v>
      </c>
      <c r="E16" s="3"/>
      <c r="F16" s="3"/>
      <c r="G16" s="3"/>
      <c r="H16" s="3">
        <v>12778805</v>
      </c>
    </row>
    <row r="17" spans="1:8" s="2" customFormat="1" ht="31.5" x14ac:dyDescent="0.25">
      <c r="A17" s="6" t="s">
        <v>12</v>
      </c>
      <c r="B17" s="3"/>
      <c r="C17" s="3"/>
      <c r="D17" s="3">
        <f>E17+F17+G17+H17</f>
        <v>2811315</v>
      </c>
      <c r="E17" s="3"/>
      <c r="F17" s="3"/>
      <c r="G17" s="3"/>
      <c r="H17" s="3">
        <v>2811315</v>
      </c>
    </row>
    <row r="18" spans="1:8" s="2" customFormat="1" ht="31.5" x14ac:dyDescent="0.25">
      <c r="A18" s="8" t="s">
        <v>13</v>
      </c>
      <c r="B18" s="3"/>
      <c r="C18" s="3"/>
      <c r="D18" s="3">
        <f t="shared" ref="D18:D40" si="0">E18+F18+G18+H18</f>
        <v>640617.07999999996</v>
      </c>
      <c r="E18" s="3"/>
      <c r="F18" s="3"/>
      <c r="G18" s="3"/>
      <c r="H18" s="3">
        <v>640617.07999999996</v>
      </c>
    </row>
    <row r="19" spans="1:8" s="2" customFormat="1" ht="31.5" x14ac:dyDescent="0.25">
      <c r="A19" s="6" t="s">
        <v>14</v>
      </c>
      <c r="B19" s="3"/>
      <c r="C19" s="3"/>
      <c r="D19" s="3">
        <f t="shared" si="0"/>
        <v>200000</v>
      </c>
      <c r="E19" s="3"/>
      <c r="F19" s="3"/>
      <c r="G19" s="3"/>
      <c r="H19" s="3">
        <v>200000</v>
      </c>
    </row>
    <row r="20" spans="1:8" s="2" customFormat="1" ht="47.25" x14ac:dyDescent="0.25">
      <c r="A20" s="8" t="s">
        <v>15</v>
      </c>
      <c r="B20" s="3"/>
      <c r="C20" s="3"/>
      <c r="D20" s="3">
        <f t="shared" si="0"/>
        <v>508215</v>
      </c>
      <c r="E20" s="3"/>
      <c r="F20" s="3"/>
      <c r="G20" s="3"/>
      <c r="H20" s="3">
        <v>508215</v>
      </c>
    </row>
    <row r="21" spans="1:8" s="2" customFormat="1" ht="31.5" x14ac:dyDescent="0.25">
      <c r="A21" s="6" t="s">
        <v>16</v>
      </c>
      <c r="B21" s="3"/>
      <c r="C21" s="3"/>
      <c r="D21" s="3">
        <f t="shared" si="0"/>
        <v>41720</v>
      </c>
      <c r="E21" s="3"/>
      <c r="F21" s="3"/>
      <c r="G21" s="3"/>
      <c r="H21" s="3">
        <v>41720</v>
      </c>
    </row>
    <row r="22" spans="1:8" s="2" customFormat="1" ht="63" x14ac:dyDescent="0.25">
      <c r="A22" s="6" t="s">
        <v>17</v>
      </c>
      <c r="B22" s="3"/>
      <c r="C22" s="3"/>
      <c r="D22" s="3">
        <f t="shared" si="0"/>
        <v>120000</v>
      </c>
      <c r="E22" s="3"/>
      <c r="F22" s="3"/>
      <c r="G22" s="3"/>
      <c r="H22" s="3">
        <v>120000</v>
      </c>
    </row>
    <row r="23" spans="1:8" s="2" customFormat="1" ht="31.5" x14ac:dyDescent="0.25">
      <c r="A23" s="8" t="s">
        <v>71</v>
      </c>
      <c r="B23" s="3"/>
      <c r="C23" s="3"/>
      <c r="D23" s="3">
        <f t="shared" si="0"/>
        <v>447710</v>
      </c>
      <c r="E23" s="3"/>
      <c r="F23" s="3"/>
      <c r="G23" s="3"/>
      <c r="H23" s="3">
        <v>447710</v>
      </c>
    </row>
    <row r="24" spans="1:8" s="2" customFormat="1" ht="31.5" x14ac:dyDescent="0.25">
      <c r="A24" s="8" t="s">
        <v>18</v>
      </c>
      <c r="B24" s="3"/>
      <c r="C24" s="3"/>
      <c r="D24" s="3">
        <f t="shared" si="0"/>
        <v>740784</v>
      </c>
      <c r="E24" s="3"/>
      <c r="F24" s="3"/>
      <c r="G24" s="3"/>
      <c r="H24" s="3">
        <v>740784</v>
      </c>
    </row>
    <row r="25" spans="1:8" s="2" customFormat="1" ht="47.25" x14ac:dyDescent="0.25">
      <c r="A25" s="6" t="s">
        <v>19</v>
      </c>
      <c r="B25" s="3"/>
      <c r="C25" s="3"/>
      <c r="D25" s="3">
        <f t="shared" si="0"/>
        <v>19550</v>
      </c>
      <c r="E25" s="3"/>
      <c r="F25" s="3"/>
      <c r="G25" s="3"/>
      <c r="H25" s="3">
        <v>19550</v>
      </c>
    </row>
    <row r="26" spans="1:8" s="2" customFormat="1" x14ac:dyDescent="0.25">
      <c r="A26" s="6" t="s">
        <v>37</v>
      </c>
      <c r="B26" s="3"/>
      <c r="C26" s="3"/>
      <c r="D26" s="3">
        <f t="shared" si="0"/>
        <v>512704</v>
      </c>
      <c r="E26" s="3"/>
      <c r="F26" s="3"/>
      <c r="G26" s="3"/>
      <c r="H26" s="3">
        <v>512704</v>
      </c>
    </row>
    <row r="27" spans="1:8" s="2" customFormat="1" x14ac:dyDescent="0.25">
      <c r="A27" s="8" t="s">
        <v>20</v>
      </c>
      <c r="B27" s="3"/>
      <c r="C27" s="3"/>
      <c r="D27" s="3">
        <f t="shared" si="0"/>
        <v>6225</v>
      </c>
      <c r="E27" s="3"/>
      <c r="F27" s="3"/>
      <c r="G27" s="3"/>
      <c r="H27" s="3">
        <v>6225</v>
      </c>
    </row>
    <row r="28" spans="1:8" s="2" customFormat="1" ht="63" x14ac:dyDescent="0.25">
      <c r="A28" s="6" t="s">
        <v>69</v>
      </c>
      <c r="B28" s="3"/>
      <c r="C28" s="3"/>
      <c r="D28" s="3">
        <f t="shared" si="0"/>
        <v>4500</v>
      </c>
      <c r="E28" s="3"/>
      <c r="F28" s="3"/>
      <c r="G28" s="3"/>
      <c r="H28" s="3">
        <v>4500</v>
      </c>
    </row>
    <row r="29" spans="1:8" s="2" customFormat="1" ht="31.5" x14ac:dyDescent="0.25">
      <c r="A29" s="6" t="s">
        <v>21</v>
      </c>
      <c r="B29" s="3"/>
      <c r="C29" s="3"/>
      <c r="D29" s="3">
        <f t="shared" si="0"/>
        <v>2619726.06</v>
      </c>
      <c r="E29" s="3"/>
      <c r="F29" s="3"/>
      <c r="G29" s="3"/>
      <c r="H29" s="3">
        <f>H30+H31+H32+H33+H34</f>
        <v>2619726.06</v>
      </c>
    </row>
    <row r="30" spans="1:8" s="2" customFormat="1" ht="31.5" x14ac:dyDescent="0.25">
      <c r="A30" s="6" t="s">
        <v>22</v>
      </c>
      <c r="B30" s="3"/>
      <c r="C30" s="3"/>
      <c r="D30" s="3">
        <f t="shared" si="0"/>
        <v>27785</v>
      </c>
      <c r="E30" s="3"/>
      <c r="F30" s="3"/>
      <c r="G30" s="3"/>
      <c r="H30" s="3">
        <v>27785</v>
      </c>
    </row>
    <row r="31" spans="1:8" s="2" customFormat="1" ht="31.5" x14ac:dyDescent="0.25">
      <c r="A31" s="6" t="s">
        <v>23</v>
      </c>
      <c r="B31" s="3"/>
      <c r="C31" s="3"/>
      <c r="D31" s="3">
        <f t="shared" si="0"/>
        <v>95200</v>
      </c>
      <c r="E31" s="3"/>
      <c r="F31" s="3"/>
      <c r="G31" s="3"/>
      <c r="H31" s="3">
        <v>95200</v>
      </c>
    </row>
    <row r="32" spans="1:8" s="2" customFormat="1" ht="31.5" x14ac:dyDescent="0.25">
      <c r="A32" s="6" t="s">
        <v>24</v>
      </c>
      <c r="B32" s="3"/>
      <c r="C32" s="3"/>
      <c r="D32" s="3">
        <f t="shared" si="0"/>
        <v>554040</v>
      </c>
      <c r="E32" s="3"/>
      <c r="F32" s="3"/>
      <c r="G32" s="3"/>
      <c r="H32" s="3">
        <v>554040</v>
      </c>
    </row>
    <row r="33" spans="1:8" s="2" customFormat="1" ht="31.5" x14ac:dyDescent="0.25">
      <c r="A33" s="6" t="s">
        <v>25</v>
      </c>
      <c r="B33" s="3"/>
      <c r="C33" s="3"/>
      <c r="D33" s="3">
        <f t="shared" si="0"/>
        <v>702735</v>
      </c>
      <c r="E33" s="3"/>
      <c r="F33" s="3"/>
      <c r="G33" s="3"/>
      <c r="H33" s="3">
        <v>702735</v>
      </c>
    </row>
    <row r="34" spans="1:8" s="2" customFormat="1" ht="31.5" x14ac:dyDescent="0.25">
      <c r="A34" s="6" t="s">
        <v>26</v>
      </c>
      <c r="B34" s="3"/>
      <c r="C34" s="3"/>
      <c r="D34" s="3">
        <f t="shared" si="0"/>
        <v>1239966.06</v>
      </c>
      <c r="E34" s="3"/>
      <c r="F34" s="3"/>
      <c r="G34" s="3"/>
      <c r="H34" s="3">
        <v>1239966.06</v>
      </c>
    </row>
    <row r="35" spans="1:8" s="2" customFormat="1" ht="31.5" x14ac:dyDescent="0.25">
      <c r="A35" s="8" t="s">
        <v>29</v>
      </c>
      <c r="B35" s="3"/>
      <c r="C35" s="3"/>
      <c r="D35" s="3">
        <f t="shared" si="0"/>
        <v>46735</v>
      </c>
      <c r="E35" s="3"/>
      <c r="F35" s="3"/>
      <c r="G35" s="3"/>
      <c r="H35" s="3">
        <v>46735</v>
      </c>
    </row>
    <row r="36" spans="1:8" s="2" customFormat="1" x14ac:dyDescent="0.25">
      <c r="A36" s="8" t="s">
        <v>30</v>
      </c>
      <c r="B36" s="3"/>
      <c r="C36" s="3"/>
      <c r="D36" s="3">
        <f t="shared" si="0"/>
        <v>138000</v>
      </c>
      <c r="E36" s="3"/>
      <c r="F36" s="3"/>
      <c r="G36" s="3"/>
      <c r="H36" s="3">
        <v>138000</v>
      </c>
    </row>
    <row r="37" spans="1:8" s="2" customFormat="1" x14ac:dyDescent="0.25">
      <c r="A37" s="8" t="s">
        <v>70</v>
      </c>
      <c r="B37" s="3"/>
      <c r="C37" s="3"/>
      <c r="D37" s="3">
        <f t="shared" si="0"/>
        <v>10670</v>
      </c>
      <c r="E37" s="3"/>
      <c r="F37" s="3"/>
      <c r="G37" s="3"/>
      <c r="H37" s="3">
        <v>10670</v>
      </c>
    </row>
    <row r="38" spans="1:8" s="2" customFormat="1" x14ac:dyDescent="0.25">
      <c r="A38" s="8" t="s">
        <v>31</v>
      </c>
      <c r="B38" s="3">
        <f>B39+B40</f>
        <v>0</v>
      </c>
      <c r="C38" s="3">
        <f t="shared" ref="C38:H38" si="1">C39+C40</f>
        <v>0</v>
      </c>
      <c r="D38" s="3">
        <f t="shared" si="0"/>
        <v>1608235.68</v>
      </c>
      <c r="E38" s="3">
        <f t="shared" si="1"/>
        <v>0</v>
      </c>
      <c r="F38" s="3">
        <f t="shared" si="1"/>
        <v>0</v>
      </c>
      <c r="G38" s="3">
        <f t="shared" si="1"/>
        <v>0</v>
      </c>
      <c r="H38" s="3">
        <f t="shared" si="1"/>
        <v>1608235.68</v>
      </c>
    </row>
    <row r="39" spans="1:8" s="2" customFormat="1" ht="31.5" x14ac:dyDescent="0.25">
      <c r="A39" s="6" t="s">
        <v>32</v>
      </c>
      <c r="B39" s="3"/>
      <c r="C39" s="3"/>
      <c r="D39" s="3">
        <f t="shared" si="0"/>
        <v>291096</v>
      </c>
      <c r="E39" s="3"/>
      <c r="F39" s="3"/>
      <c r="G39" s="3"/>
      <c r="H39" s="3">
        <v>291096</v>
      </c>
    </row>
    <row r="40" spans="1:8" s="2" customFormat="1" x14ac:dyDescent="0.25">
      <c r="A40" s="6" t="s">
        <v>33</v>
      </c>
      <c r="B40" s="3"/>
      <c r="C40" s="3"/>
      <c r="D40" s="3">
        <f t="shared" si="0"/>
        <v>1317139.68</v>
      </c>
      <c r="E40" s="3"/>
      <c r="F40" s="3"/>
      <c r="G40" s="3"/>
      <c r="H40" s="3">
        <v>1317139.68</v>
      </c>
    </row>
    <row r="41" spans="1:8" s="5" customFormat="1" ht="31.5" x14ac:dyDescent="0.25">
      <c r="A41" s="7" t="s">
        <v>38</v>
      </c>
      <c r="B41" s="4">
        <f>B8-B14</f>
        <v>0</v>
      </c>
      <c r="C41" s="4">
        <f t="shared" ref="C41:H41" si="2">C8-C14</f>
        <v>0</v>
      </c>
      <c r="D41" s="4">
        <f t="shared" si="2"/>
        <v>0</v>
      </c>
      <c r="E41" s="4">
        <f t="shared" si="2"/>
        <v>0</v>
      </c>
      <c r="F41" s="4">
        <f t="shared" si="2"/>
        <v>0</v>
      </c>
      <c r="G41" s="4">
        <f t="shared" si="2"/>
        <v>0</v>
      </c>
      <c r="H41" s="4">
        <f t="shared" si="2"/>
        <v>0</v>
      </c>
    </row>
    <row r="42" spans="1:8" s="2" customFormat="1" x14ac:dyDescent="0.25">
      <c r="A42" s="101" t="s">
        <v>39</v>
      </c>
      <c r="B42" s="101"/>
      <c r="C42" s="101"/>
      <c r="D42" s="101"/>
      <c r="E42" s="101"/>
      <c r="F42" s="101"/>
      <c r="G42" s="101"/>
      <c r="H42" s="101"/>
    </row>
    <row r="43" spans="1:8" s="2" customFormat="1" ht="31.5" x14ac:dyDescent="0.25">
      <c r="A43" s="6" t="s">
        <v>40</v>
      </c>
      <c r="B43" s="3">
        <f>B44</f>
        <v>10973102</v>
      </c>
      <c r="C43" s="3">
        <f>C44</f>
        <v>12245819</v>
      </c>
      <c r="D43" s="3" t="s">
        <v>41</v>
      </c>
      <c r="E43" s="3" t="s">
        <v>41</v>
      </c>
      <c r="F43" s="3" t="s">
        <v>41</v>
      </c>
      <c r="G43" s="3" t="s">
        <v>41</v>
      </c>
      <c r="H43" s="3" t="s">
        <v>41</v>
      </c>
    </row>
    <row r="44" spans="1:8" s="2" customFormat="1" x14ac:dyDescent="0.25">
      <c r="A44" s="6" t="s">
        <v>42</v>
      </c>
      <c r="B44" s="3">
        <f>B45-B46</f>
        <v>10973102</v>
      </c>
      <c r="C44" s="3">
        <f>C45-C46</f>
        <v>12245819</v>
      </c>
      <c r="D44" s="3" t="s">
        <v>41</v>
      </c>
      <c r="E44" s="3" t="s">
        <v>41</v>
      </c>
      <c r="F44" s="3" t="s">
        <v>41</v>
      </c>
      <c r="G44" s="3" t="s">
        <v>41</v>
      </c>
      <c r="H44" s="3" t="s">
        <v>41</v>
      </c>
    </row>
    <row r="45" spans="1:8" x14ac:dyDescent="0.25">
      <c r="A45" s="6" t="s">
        <v>43</v>
      </c>
      <c r="B45" s="10">
        <v>23484393</v>
      </c>
      <c r="C45" s="10">
        <v>24844705</v>
      </c>
      <c r="D45" s="10" t="s">
        <v>41</v>
      </c>
      <c r="E45" s="3" t="s">
        <v>41</v>
      </c>
      <c r="F45" s="3" t="s">
        <v>41</v>
      </c>
      <c r="G45" s="3" t="s">
        <v>41</v>
      </c>
      <c r="H45" s="3" t="s">
        <v>41</v>
      </c>
    </row>
    <row r="46" spans="1:8" x14ac:dyDescent="0.25">
      <c r="A46" s="6" t="s">
        <v>44</v>
      </c>
      <c r="B46" s="10">
        <v>12511291</v>
      </c>
      <c r="C46" s="10">
        <v>12598886</v>
      </c>
      <c r="D46" s="10" t="s">
        <v>41</v>
      </c>
      <c r="E46" s="3" t="s">
        <v>41</v>
      </c>
      <c r="F46" s="3" t="s">
        <v>41</v>
      </c>
      <c r="G46" s="3" t="s">
        <v>41</v>
      </c>
      <c r="H46" s="3" t="s">
        <v>41</v>
      </c>
    </row>
    <row r="47" spans="1:8" ht="31.5" x14ac:dyDescent="0.25">
      <c r="A47" s="6" t="s">
        <v>45</v>
      </c>
      <c r="B47" s="10">
        <v>87688</v>
      </c>
      <c r="C47" s="10">
        <v>81637</v>
      </c>
      <c r="D47" s="10"/>
      <c r="E47" s="3" t="s">
        <v>41</v>
      </c>
      <c r="F47" s="3" t="s">
        <v>41</v>
      </c>
      <c r="G47" s="3" t="s">
        <v>41</v>
      </c>
      <c r="H47" s="3" t="s">
        <v>41</v>
      </c>
    </row>
    <row r="48" spans="1:8" x14ac:dyDescent="0.25">
      <c r="A48" s="6" t="s">
        <v>46</v>
      </c>
      <c r="B48" s="10">
        <v>87688</v>
      </c>
      <c r="C48" s="10">
        <v>81637</v>
      </c>
      <c r="D48" s="10"/>
      <c r="E48" s="3" t="s">
        <v>41</v>
      </c>
      <c r="F48" s="3" t="s">
        <v>41</v>
      </c>
      <c r="G48" s="3" t="s">
        <v>41</v>
      </c>
      <c r="H48" s="3" t="s">
        <v>41</v>
      </c>
    </row>
    <row r="49" spans="1:10" x14ac:dyDescent="0.25">
      <c r="A49" s="7" t="s">
        <v>47</v>
      </c>
      <c r="B49" s="10">
        <f>B43+B47</f>
        <v>11060790</v>
      </c>
      <c r="C49" s="10">
        <f>C43+C47</f>
        <v>12327456</v>
      </c>
      <c r="D49" s="3" t="s">
        <v>41</v>
      </c>
      <c r="E49" s="3" t="s">
        <v>41</v>
      </c>
      <c r="F49" s="3" t="s">
        <v>41</v>
      </c>
      <c r="G49" s="3" t="s">
        <v>41</v>
      </c>
      <c r="H49" s="3" t="s">
        <v>41</v>
      </c>
    </row>
    <row r="50" spans="1:10" ht="31.5" x14ac:dyDescent="0.25">
      <c r="A50" s="6" t="s">
        <v>48</v>
      </c>
      <c r="B50" s="10">
        <v>0</v>
      </c>
      <c r="C50" s="10">
        <v>0</v>
      </c>
      <c r="D50" s="3" t="s">
        <v>41</v>
      </c>
      <c r="E50" s="3" t="s">
        <v>41</v>
      </c>
      <c r="F50" s="3" t="s">
        <v>41</v>
      </c>
      <c r="G50" s="3" t="s">
        <v>41</v>
      </c>
      <c r="H50" s="3" t="s">
        <v>41</v>
      </c>
    </row>
    <row r="51" spans="1:10" ht="31.5" x14ac:dyDescent="0.25">
      <c r="A51" s="6" t="s">
        <v>63</v>
      </c>
      <c r="B51" s="10">
        <v>1083919</v>
      </c>
      <c r="C51" s="10">
        <v>799686</v>
      </c>
      <c r="D51" s="3" t="s">
        <v>41</v>
      </c>
      <c r="E51" s="3" t="s">
        <v>41</v>
      </c>
      <c r="F51" s="3" t="s">
        <v>41</v>
      </c>
      <c r="G51" s="3" t="s">
        <v>41</v>
      </c>
      <c r="H51" s="3" t="s">
        <v>41</v>
      </c>
    </row>
    <row r="52" spans="1:10" ht="31.5" x14ac:dyDescent="0.25">
      <c r="A52" s="7" t="s">
        <v>49</v>
      </c>
      <c r="B52" s="10">
        <f>B50+B51</f>
        <v>1083919</v>
      </c>
      <c r="C52" s="10">
        <f>C50+C51</f>
        <v>799686</v>
      </c>
      <c r="D52" s="3" t="s">
        <v>41</v>
      </c>
      <c r="E52" s="3" t="s">
        <v>41</v>
      </c>
      <c r="F52" s="3" t="s">
        <v>41</v>
      </c>
      <c r="G52" s="3" t="s">
        <v>41</v>
      </c>
      <c r="H52" s="3" t="s">
        <v>41</v>
      </c>
    </row>
    <row r="53" spans="1:10" s="11" customFormat="1" x14ac:dyDescent="0.25">
      <c r="A53" s="7" t="s">
        <v>50</v>
      </c>
      <c r="B53" s="12"/>
      <c r="C53" s="12"/>
      <c r="D53" s="12"/>
      <c r="E53" s="12"/>
      <c r="F53" s="12"/>
      <c r="G53" s="12"/>
      <c r="H53" s="12"/>
    </row>
    <row r="54" spans="1:10" x14ac:dyDescent="0.25">
      <c r="A54" s="102" t="s">
        <v>51</v>
      </c>
      <c r="B54" s="102"/>
      <c r="C54" s="102"/>
      <c r="D54" s="102"/>
      <c r="E54" s="102"/>
      <c r="F54" s="102"/>
      <c r="G54" s="102"/>
      <c r="H54" s="102"/>
    </row>
    <row r="55" spans="1:10" ht="78.75" x14ac:dyDescent="0.25">
      <c r="A55" s="6" t="s">
        <v>62</v>
      </c>
      <c r="B55" s="10">
        <f>B56+B57+B58+B59+B60+B61</f>
        <v>0</v>
      </c>
      <c r="C55" s="10">
        <f>C56+C57+C58+C59+C60+C61</f>
        <v>832</v>
      </c>
      <c r="D55" s="10" t="s">
        <v>41</v>
      </c>
      <c r="E55" s="10" t="s">
        <v>41</v>
      </c>
      <c r="F55" s="10" t="s">
        <v>41</v>
      </c>
      <c r="G55" s="10" t="s">
        <v>41</v>
      </c>
      <c r="H55" s="10" t="s">
        <v>41</v>
      </c>
    </row>
    <row r="56" spans="1:10" x14ac:dyDescent="0.25">
      <c r="A56" s="6" t="s">
        <v>52</v>
      </c>
      <c r="B56" s="10"/>
      <c r="C56" s="10">
        <v>4</v>
      </c>
      <c r="D56" s="10" t="s">
        <v>41</v>
      </c>
      <c r="E56" s="10" t="s">
        <v>41</v>
      </c>
      <c r="F56" s="10" t="s">
        <v>41</v>
      </c>
      <c r="G56" s="10" t="s">
        <v>41</v>
      </c>
      <c r="H56" s="10" t="s">
        <v>41</v>
      </c>
    </row>
    <row r="57" spans="1:10" ht="31.5" x14ac:dyDescent="0.25">
      <c r="A57" s="6" t="s">
        <v>53</v>
      </c>
      <c r="B57" s="10"/>
      <c r="C57" s="10">
        <v>33.75</v>
      </c>
      <c r="D57" s="10" t="s">
        <v>41</v>
      </c>
      <c r="E57" s="10" t="s">
        <v>41</v>
      </c>
      <c r="F57" s="10" t="s">
        <v>41</v>
      </c>
      <c r="G57" s="10" t="s">
        <v>41</v>
      </c>
      <c r="H57" s="10" t="s">
        <v>41</v>
      </c>
    </row>
    <row r="58" spans="1:10" x14ac:dyDescent="0.25">
      <c r="A58" s="6" t="s">
        <v>54</v>
      </c>
      <c r="B58" s="10"/>
      <c r="C58" s="10">
        <v>124.5</v>
      </c>
      <c r="D58" s="10" t="s">
        <v>41</v>
      </c>
      <c r="E58" s="10" t="s">
        <v>41</v>
      </c>
      <c r="F58" s="10" t="s">
        <v>41</v>
      </c>
      <c r="G58" s="10" t="s">
        <v>41</v>
      </c>
      <c r="H58" s="10" t="s">
        <v>41</v>
      </c>
    </row>
    <row r="59" spans="1:10" x14ac:dyDescent="0.25">
      <c r="A59" s="6" t="s">
        <v>55</v>
      </c>
      <c r="B59" s="10"/>
      <c r="C59" s="10">
        <v>304</v>
      </c>
      <c r="D59" s="10" t="s">
        <v>41</v>
      </c>
      <c r="E59" s="10" t="s">
        <v>41</v>
      </c>
      <c r="F59" s="10" t="s">
        <v>41</v>
      </c>
      <c r="G59" s="10" t="s">
        <v>41</v>
      </c>
      <c r="H59" s="10" t="s">
        <v>41</v>
      </c>
    </row>
    <row r="60" spans="1:10" x14ac:dyDescent="0.25">
      <c r="A60" s="6" t="s">
        <v>56</v>
      </c>
      <c r="B60" s="10"/>
      <c r="C60" s="10">
        <v>142.75</v>
      </c>
      <c r="D60" s="10" t="s">
        <v>41</v>
      </c>
      <c r="E60" s="10" t="s">
        <v>41</v>
      </c>
      <c r="F60" s="10" t="s">
        <v>41</v>
      </c>
      <c r="G60" s="10" t="s">
        <v>41</v>
      </c>
      <c r="H60" s="10" t="s">
        <v>41</v>
      </c>
    </row>
    <row r="61" spans="1:10" x14ac:dyDescent="0.25">
      <c r="A61" s="6" t="s">
        <v>57</v>
      </c>
      <c r="B61" s="10"/>
      <c r="C61" s="10">
        <v>223</v>
      </c>
      <c r="D61" s="10" t="s">
        <v>41</v>
      </c>
      <c r="E61" s="10" t="s">
        <v>41</v>
      </c>
      <c r="F61" s="10" t="s">
        <v>41</v>
      </c>
      <c r="G61" s="10" t="s">
        <v>41</v>
      </c>
      <c r="H61" s="10" t="s">
        <v>41</v>
      </c>
    </row>
    <row r="62" spans="1:10" x14ac:dyDescent="0.25">
      <c r="A62" s="6" t="s">
        <v>59</v>
      </c>
      <c r="B62" s="10"/>
      <c r="C62" s="10">
        <f>H16</f>
        <v>12778805</v>
      </c>
      <c r="D62" s="10" t="s">
        <v>41</v>
      </c>
      <c r="E62" s="10" t="s">
        <v>41</v>
      </c>
      <c r="F62" s="10" t="s">
        <v>41</v>
      </c>
      <c r="G62" s="10" t="s">
        <v>41</v>
      </c>
      <c r="H62" s="10" t="s">
        <v>41</v>
      </c>
    </row>
    <row r="63" spans="1:10" ht="47.25" x14ac:dyDescent="0.25">
      <c r="A63" s="6" t="s">
        <v>58</v>
      </c>
      <c r="B63" s="10"/>
      <c r="C63" s="14">
        <f>C62/2.8/C55</f>
        <v>5485.4073660714294</v>
      </c>
      <c r="D63" s="10" t="s">
        <v>41</v>
      </c>
      <c r="E63" s="10" t="s">
        <v>41</v>
      </c>
      <c r="F63" s="10" t="s">
        <v>41</v>
      </c>
      <c r="G63" s="10" t="s">
        <v>41</v>
      </c>
      <c r="H63" s="10" t="s">
        <v>41</v>
      </c>
    </row>
    <row r="64" spans="1:10" x14ac:dyDescent="0.25">
      <c r="A64" s="6" t="s">
        <v>52</v>
      </c>
      <c r="B64" s="10"/>
      <c r="C64" s="10">
        <v>14380</v>
      </c>
      <c r="D64" s="10" t="s">
        <v>41</v>
      </c>
      <c r="E64" s="10" t="s">
        <v>41</v>
      </c>
      <c r="F64" s="10" t="s">
        <v>41</v>
      </c>
      <c r="G64" s="10" t="s">
        <v>41</v>
      </c>
      <c r="H64" s="10" t="s">
        <v>41</v>
      </c>
      <c r="I64" s="1">
        <v>2.5</v>
      </c>
      <c r="J64" s="1">
        <f>C64*I64*C56</f>
        <v>143800</v>
      </c>
    </row>
    <row r="65" spans="1:10" ht="31.5" x14ac:dyDescent="0.25">
      <c r="A65" s="6" t="s">
        <v>53</v>
      </c>
      <c r="B65" s="10"/>
      <c r="C65" s="10">
        <v>6027</v>
      </c>
      <c r="D65" s="10" t="s">
        <v>41</v>
      </c>
      <c r="E65" s="10" t="s">
        <v>41</v>
      </c>
      <c r="F65" s="10" t="s">
        <v>41</v>
      </c>
      <c r="G65" s="10" t="s">
        <v>41</v>
      </c>
      <c r="H65" s="10" t="s">
        <v>41</v>
      </c>
      <c r="I65" s="1">
        <v>2.5</v>
      </c>
      <c r="J65" s="15">
        <f>I65*C65*C57</f>
        <v>508528.125</v>
      </c>
    </row>
    <row r="66" spans="1:10" x14ac:dyDescent="0.25">
      <c r="A66" s="6" t="s">
        <v>54</v>
      </c>
      <c r="B66" s="10"/>
      <c r="C66" s="10">
        <v>7657</v>
      </c>
      <c r="D66" s="10" t="s">
        <v>41</v>
      </c>
      <c r="E66" s="10" t="s">
        <v>41</v>
      </c>
      <c r="F66" s="10" t="s">
        <v>41</v>
      </c>
      <c r="G66" s="10" t="s">
        <v>41</v>
      </c>
      <c r="H66" s="10" t="s">
        <v>41</v>
      </c>
      <c r="I66" s="1">
        <v>3</v>
      </c>
      <c r="J66" s="15">
        <f>I66*C66*C58</f>
        <v>2859889.5</v>
      </c>
    </row>
    <row r="67" spans="1:10" x14ac:dyDescent="0.25">
      <c r="A67" s="6" t="s">
        <v>55</v>
      </c>
      <c r="B67" s="10"/>
      <c r="C67" s="10">
        <v>5369</v>
      </c>
      <c r="D67" s="10" t="s">
        <v>41</v>
      </c>
      <c r="E67" s="10" t="s">
        <v>41</v>
      </c>
      <c r="F67" s="10" t="s">
        <v>41</v>
      </c>
      <c r="G67" s="10" t="s">
        <v>41</v>
      </c>
      <c r="H67" s="10" t="s">
        <v>41</v>
      </c>
      <c r="I67" s="1">
        <v>3</v>
      </c>
      <c r="J67" s="15">
        <f>I67*C67*C59</f>
        <v>4896528</v>
      </c>
    </row>
    <row r="68" spans="1:10" x14ac:dyDescent="0.25">
      <c r="A68" s="6" t="s">
        <v>56</v>
      </c>
      <c r="B68" s="10"/>
      <c r="C68" s="10">
        <v>4838</v>
      </c>
      <c r="D68" s="10" t="s">
        <v>41</v>
      </c>
      <c r="E68" s="10" t="s">
        <v>41</v>
      </c>
      <c r="F68" s="10" t="s">
        <v>41</v>
      </c>
      <c r="G68" s="10" t="s">
        <v>41</v>
      </c>
      <c r="H68" s="10" t="s">
        <v>41</v>
      </c>
      <c r="I68" s="1">
        <v>2.5</v>
      </c>
      <c r="J68" s="15">
        <f>I68*C68*C60</f>
        <v>1726561.25</v>
      </c>
    </row>
    <row r="69" spans="1:10" x14ac:dyDescent="0.25">
      <c r="A69" s="6" t="s">
        <v>57</v>
      </c>
      <c r="B69" s="10"/>
      <c r="C69" s="10">
        <v>4741</v>
      </c>
      <c r="D69" s="10" t="s">
        <v>41</v>
      </c>
      <c r="E69" s="10" t="s">
        <v>41</v>
      </c>
      <c r="F69" s="10" t="s">
        <v>41</v>
      </c>
      <c r="G69" s="10" t="s">
        <v>41</v>
      </c>
      <c r="H69" s="10" t="s">
        <v>41</v>
      </c>
      <c r="I69" s="1">
        <v>2.5</v>
      </c>
      <c r="J69" s="15">
        <f>I69*C69*C61</f>
        <v>2643107.5</v>
      </c>
    </row>
    <row r="70" spans="1:10" ht="31.5" customHeight="1" x14ac:dyDescent="0.25">
      <c r="A70" s="103" t="s">
        <v>64</v>
      </c>
      <c r="B70" s="103"/>
      <c r="C70" s="103"/>
      <c r="D70" s="103"/>
      <c r="E70" s="103"/>
      <c r="F70" s="103"/>
      <c r="G70" s="103"/>
      <c r="H70" s="103"/>
      <c r="J70" s="1">
        <f>SUM(J64:J69)</f>
        <v>12778414.375</v>
      </c>
    </row>
    <row r="71" spans="1:10" x14ac:dyDescent="0.25">
      <c r="A71" s="100" t="s">
        <v>60</v>
      </c>
      <c r="B71" s="100"/>
      <c r="C71" s="100"/>
      <c r="D71" s="100"/>
      <c r="E71" s="100"/>
      <c r="F71" s="100"/>
      <c r="G71" s="100"/>
      <c r="H71" s="100"/>
      <c r="J71" s="1">
        <f>C62</f>
        <v>12778805</v>
      </c>
    </row>
    <row r="72" spans="1:10" x14ac:dyDescent="0.25">
      <c r="J72" s="1">
        <f>J70-J71</f>
        <v>-390.625</v>
      </c>
    </row>
    <row r="73" spans="1:10" x14ac:dyDescent="0.25">
      <c r="A73" s="13" t="s">
        <v>65</v>
      </c>
    </row>
    <row r="74" spans="1:10" ht="31.5" x14ac:dyDescent="0.25">
      <c r="A74" s="13" t="s">
        <v>66</v>
      </c>
    </row>
    <row r="75" spans="1:10" x14ac:dyDescent="0.25">
      <c r="A75" s="100" t="s">
        <v>67</v>
      </c>
      <c r="B75" s="100"/>
      <c r="C75" s="100"/>
      <c r="D75" s="100"/>
      <c r="E75" s="100"/>
      <c r="F75" s="100"/>
      <c r="G75" s="100"/>
      <c r="H75" s="100"/>
    </row>
  </sheetData>
  <mergeCells count="15">
    <mergeCell ref="A75:H75"/>
    <mergeCell ref="A42:H42"/>
    <mergeCell ref="A54:H54"/>
    <mergeCell ref="A70:H70"/>
    <mergeCell ref="A71:H71"/>
    <mergeCell ref="E6:H6"/>
    <mergeCell ref="A1:H1"/>
    <mergeCell ref="A2:H2"/>
    <mergeCell ref="A3:H3"/>
    <mergeCell ref="A4:H4"/>
    <mergeCell ref="A5:A7"/>
    <mergeCell ref="B5:B7"/>
    <mergeCell ref="C5:C7"/>
    <mergeCell ref="D5:H5"/>
    <mergeCell ref="D6:D7"/>
  </mergeCells>
  <phoneticPr fontId="0" type="noConversion"/>
  <pageMargins left="0.7" right="0.7" top="0.75" bottom="0.75" header="0.3" footer="0.3"/>
  <pageSetup paperSize="9" scale="66" orientation="portrait" r:id="rId1"/>
  <rowBreaks count="1" manualBreakCount="1">
    <brk id="41" max="7" man="1"/>
  </rowBreaks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5"/>
  <sheetViews>
    <sheetView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C14" sqref="C14"/>
    </sheetView>
  </sheetViews>
  <sheetFormatPr defaultRowHeight="15.75" x14ac:dyDescent="0.25"/>
  <cols>
    <col min="1" max="1" width="36.5703125" style="9" customWidth="1"/>
    <col min="2" max="2" width="12.5703125" style="1" customWidth="1"/>
    <col min="3" max="3" width="14" style="1" customWidth="1"/>
    <col min="4" max="4" width="16.42578125" style="1" customWidth="1"/>
    <col min="5" max="5" width="13" style="1" customWidth="1"/>
    <col min="6" max="6" width="11.7109375" style="1" customWidth="1"/>
    <col min="7" max="7" width="13" style="1" customWidth="1"/>
    <col min="8" max="8" width="14.5703125" style="1" customWidth="1"/>
    <col min="9" max="9" width="9.140625" style="1"/>
    <col min="10" max="10" width="15.7109375" style="1" customWidth="1"/>
    <col min="11" max="16384" width="9.140625" style="1"/>
  </cols>
  <sheetData>
    <row r="1" spans="1:8" x14ac:dyDescent="0.25">
      <c r="A1" s="88" t="s">
        <v>5</v>
      </c>
      <c r="B1" s="88"/>
      <c r="C1" s="88"/>
      <c r="D1" s="88"/>
      <c r="E1" s="88"/>
      <c r="F1" s="88"/>
      <c r="G1" s="88"/>
      <c r="H1" s="88"/>
    </row>
    <row r="2" spans="1:8" x14ac:dyDescent="0.25">
      <c r="A2" s="88" t="s">
        <v>6</v>
      </c>
      <c r="B2" s="88"/>
      <c r="C2" s="88"/>
      <c r="D2" s="88"/>
      <c r="E2" s="88"/>
      <c r="F2" s="88"/>
      <c r="G2" s="88"/>
      <c r="H2" s="88"/>
    </row>
    <row r="3" spans="1:8" x14ac:dyDescent="0.25">
      <c r="A3" s="88" t="s">
        <v>61</v>
      </c>
      <c r="B3" s="88"/>
      <c r="C3" s="88"/>
      <c r="D3" s="88"/>
      <c r="E3" s="88"/>
      <c r="F3" s="88"/>
      <c r="G3" s="88"/>
      <c r="H3" s="88"/>
    </row>
    <row r="4" spans="1:8" x14ac:dyDescent="0.25">
      <c r="A4" s="89" t="s">
        <v>7</v>
      </c>
      <c r="B4" s="89"/>
      <c r="C4" s="89"/>
      <c r="D4" s="89"/>
      <c r="E4" s="89"/>
      <c r="F4" s="89"/>
      <c r="G4" s="89"/>
      <c r="H4" s="89"/>
    </row>
    <row r="5" spans="1:8" s="11" customFormat="1" x14ac:dyDescent="0.25">
      <c r="A5" s="90" t="s">
        <v>0</v>
      </c>
      <c r="B5" s="93" t="s">
        <v>1</v>
      </c>
      <c r="C5" s="93" t="s">
        <v>2</v>
      </c>
      <c r="D5" s="96" t="s">
        <v>3</v>
      </c>
      <c r="E5" s="97"/>
      <c r="F5" s="97"/>
      <c r="G5" s="97"/>
      <c r="H5" s="98"/>
    </row>
    <row r="6" spans="1:8" s="11" customFormat="1" ht="15.75" customHeight="1" x14ac:dyDescent="0.25">
      <c r="A6" s="91"/>
      <c r="B6" s="94"/>
      <c r="C6" s="94"/>
      <c r="D6" s="99" t="s">
        <v>27</v>
      </c>
      <c r="E6" s="87" t="s">
        <v>4</v>
      </c>
      <c r="F6" s="87"/>
      <c r="G6" s="87"/>
      <c r="H6" s="87"/>
    </row>
    <row r="7" spans="1:8" s="5" customFormat="1" x14ac:dyDescent="0.25">
      <c r="A7" s="92"/>
      <c r="B7" s="95"/>
      <c r="C7" s="95"/>
      <c r="D7" s="99"/>
      <c r="E7" s="4">
        <v>1</v>
      </c>
      <c r="F7" s="4">
        <v>2</v>
      </c>
      <c r="G7" s="4">
        <v>3</v>
      </c>
      <c r="H7" s="4">
        <v>4</v>
      </c>
    </row>
    <row r="8" spans="1:8" s="5" customFormat="1" x14ac:dyDescent="0.25">
      <c r="A8" s="7" t="s">
        <v>8</v>
      </c>
      <c r="B8" s="4">
        <f>B9+B10+B12</f>
        <v>0</v>
      </c>
      <c r="C8" s="4">
        <f>C9+C10+C12+B41+C11</f>
        <v>17499622.819999997</v>
      </c>
      <c r="D8" s="4">
        <f>D9+D10+D11+D12</f>
        <v>17499622.82</v>
      </c>
      <c r="E8" s="4">
        <v>0</v>
      </c>
      <c r="F8" s="4">
        <f>F9+F10+F12+E41+F11</f>
        <v>0</v>
      </c>
      <c r="G8" s="4">
        <f>G9+G10+G12+F41+G11</f>
        <v>0</v>
      </c>
      <c r="H8" s="4">
        <f>H9+H10+H12+G41+H11</f>
        <v>17499622.819999997</v>
      </c>
    </row>
    <row r="9" spans="1:8" s="2" customFormat="1" ht="47.25" x14ac:dyDescent="0.25">
      <c r="A9" s="8" t="s">
        <v>34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</row>
    <row r="10" spans="1:8" s="2" customFormat="1" x14ac:dyDescent="0.25">
      <c r="A10" s="8" t="s">
        <v>35</v>
      </c>
      <c r="B10" s="3"/>
      <c r="C10" s="3">
        <f>D10</f>
        <v>10332635</v>
      </c>
      <c r="D10" s="3">
        <f>E10+F10+G10+H10</f>
        <v>10332635</v>
      </c>
      <c r="E10" s="3"/>
      <c r="F10" s="3"/>
      <c r="G10" s="3"/>
      <c r="H10" s="3">
        <v>10332635</v>
      </c>
    </row>
    <row r="11" spans="1:8" s="2" customFormat="1" x14ac:dyDescent="0.25">
      <c r="A11" s="8" t="s">
        <v>68</v>
      </c>
      <c r="B11" s="3"/>
      <c r="C11" s="3">
        <f>D11</f>
        <v>553731.06000000006</v>
      </c>
      <c r="D11" s="3">
        <f>E11+F11+G11+H11</f>
        <v>553731.06000000006</v>
      </c>
      <c r="E11" s="3"/>
      <c r="F11" s="3"/>
      <c r="G11" s="3"/>
      <c r="H11" s="3">
        <v>553731.06000000006</v>
      </c>
    </row>
    <row r="12" spans="1:8" s="2" customFormat="1" ht="31.5" x14ac:dyDescent="0.25">
      <c r="A12" s="8" t="s">
        <v>36</v>
      </c>
      <c r="B12" s="3"/>
      <c r="C12" s="3">
        <f>D12</f>
        <v>6613256.7599999998</v>
      </c>
      <c r="D12" s="3">
        <f>E12+F12+G12+H12</f>
        <v>6613256.7599999998</v>
      </c>
      <c r="E12" s="3"/>
      <c r="F12" s="3"/>
      <c r="G12" s="3"/>
      <c r="H12" s="3">
        <v>6613256.7599999998</v>
      </c>
    </row>
    <row r="13" spans="1:8" s="2" customFormat="1" x14ac:dyDescent="0.25">
      <c r="A13" s="6" t="s">
        <v>28</v>
      </c>
      <c r="B13" s="3"/>
      <c r="C13" s="3">
        <f>D13</f>
        <v>92567.08</v>
      </c>
      <c r="D13" s="3">
        <f>E13+F13+G13+H13</f>
        <v>92567.08</v>
      </c>
      <c r="E13" s="3"/>
      <c r="F13" s="3"/>
      <c r="G13" s="3"/>
      <c r="H13" s="3">
        <v>92567.08</v>
      </c>
    </row>
    <row r="14" spans="1:8" s="5" customFormat="1" x14ac:dyDescent="0.25">
      <c r="A14" s="7" t="s">
        <v>9</v>
      </c>
      <c r="B14" s="4">
        <f>B16+B18+B20+B24+B27+B35+B36+B38</f>
        <v>0</v>
      </c>
      <c r="C14" s="4">
        <f>D14</f>
        <v>19545722.819999997</v>
      </c>
      <c r="D14" s="4">
        <f>D16+D18+D20+D24+D27+D35+D36+D38+D23+D29+D37</f>
        <v>19545722.819999997</v>
      </c>
      <c r="E14" s="4">
        <f>E16+E18+E20+E24+E27+E35+E36+E38+E23+E29+E37</f>
        <v>0</v>
      </c>
      <c r="F14" s="4">
        <f>F16+F18+F20+F24+F27+F35+F36+F38+F23+F29+F37</f>
        <v>0</v>
      </c>
      <c r="G14" s="4">
        <f>G16+G18+G20+G24+G27+G35+G36+G38+G23+G29+G37</f>
        <v>0</v>
      </c>
      <c r="H14" s="4">
        <f>H16+H18+H20+H24+H27+H35+H36+H38+H23+H29+H37</f>
        <v>19545722.819999997</v>
      </c>
    </row>
    <row r="15" spans="1:8" s="2" customFormat="1" x14ac:dyDescent="0.25">
      <c r="A15" s="6" t="s">
        <v>10</v>
      </c>
      <c r="B15" s="3"/>
      <c r="C15" s="3"/>
      <c r="D15" s="3"/>
      <c r="E15" s="3"/>
      <c r="F15" s="3"/>
      <c r="G15" s="3"/>
      <c r="H15" s="3"/>
    </row>
    <row r="16" spans="1:8" s="2" customFormat="1" x14ac:dyDescent="0.25">
      <c r="A16" s="8" t="s">
        <v>11</v>
      </c>
      <c r="B16" s="3"/>
      <c r="C16" s="3"/>
      <c r="D16" s="3">
        <f>E16+F16+G16+H16</f>
        <v>12778805</v>
      </c>
      <c r="E16" s="3"/>
      <c r="F16" s="3"/>
      <c r="G16" s="3"/>
      <c r="H16" s="3">
        <v>12778805</v>
      </c>
    </row>
    <row r="17" spans="1:8" s="2" customFormat="1" ht="31.5" x14ac:dyDescent="0.25">
      <c r="A17" s="6" t="s">
        <v>12</v>
      </c>
      <c r="B17" s="3"/>
      <c r="C17" s="3"/>
      <c r="D17" s="3">
        <f>E17+F17+G17+H17</f>
        <v>2811315</v>
      </c>
      <c r="E17" s="3"/>
      <c r="F17" s="3"/>
      <c r="G17" s="3"/>
      <c r="H17" s="3">
        <v>2811315</v>
      </c>
    </row>
    <row r="18" spans="1:8" s="2" customFormat="1" ht="31.5" x14ac:dyDescent="0.25">
      <c r="A18" s="8" t="s">
        <v>13</v>
      </c>
      <c r="B18" s="3"/>
      <c r="C18" s="3"/>
      <c r="D18" s="3">
        <f t="shared" ref="D18:D40" si="0">E18+F18+G18+H18</f>
        <v>640617.07999999996</v>
      </c>
      <c r="E18" s="3"/>
      <c r="F18" s="3"/>
      <c r="G18" s="3"/>
      <c r="H18" s="3">
        <v>640617.07999999996</v>
      </c>
    </row>
    <row r="19" spans="1:8" s="2" customFormat="1" ht="31.5" x14ac:dyDescent="0.25">
      <c r="A19" s="6" t="s">
        <v>14</v>
      </c>
      <c r="B19" s="3"/>
      <c r="C19" s="3"/>
      <c r="D19" s="3">
        <f t="shared" si="0"/>
        <v>200000</v>
      </c>
      <c r="E19" s="3"/>
      <c r="F19" s="3"/>
      <c r="G19" s="3"/>
      <c r="H19" s="3">
        <v>200000</v>
      </c>
    </row>
    <row r="20" spans="1:8" s="2" customFormat="1" ht="47.25" x14ac:dyDescent="0.25">
      <c r="A20" s="8" t="s">
        <v>15</v>
      </c>
      <c r="B20" s="3"/>
      <c r="C20" s="3"/>
      <c r="D20" s="3">
        <f t="shared" si="0"/>
        <v>508215</v>
      </c>
      <c r="E20" s="3"/>
      <c r="F20" s="3"/>
      <c r="G20" s="3"/>
      <c r="H20" s="3">
        <v>508215</v>
      </c>
    </row>
    <row r="21" spans="1:8" s="2" customFormat="1" ht="31.5" x14ac:dyDescent="0.25">
      <c r="A21" s="6" t="s">
        <v>16</v>
      </c>
      <c r="B21" s="3"/>
      <c r="C21" s="3"/>
      <c r="D21" s="3">
        <f t="shared" si="0"/>
        <v>41720</v>
      </c>
      <c r="E21" s="3"/>
      <c r="F21" s="3"/>
      <c r="G21" s="3"/>
      <c r="H21" s="3">
        <v>41720</v>
      </c>
    </row>
    <row r="22" spans="1:8" s="2" customFormat="1" ht="63" x14ac:dyDescent="0.25">
      <c r="A22" s="6" t="s">
        <v>17</v>
      </c>
      <c r="B22" s="3"/>
      <c r="C22" s="3"/>
      <c r="D22" s="3">
        <f t="shared" si="0"/>
        <v>120000</v>
      </c>
      <c r="E22" s="3"/>
      <c r="F22" s="3"/>
      <c r="G22" s="3"/>
      <c r="H22" s="3">
        <v>120000</v>
      </c>
    </row>
    <row r="23" spans="1:8" s="2" customFormat="1" ht="31.5" x14ac:dyDescent="0.25">
      <c r="A23" s="8" t="s">
        <v>71</v>
      </c>
      <c r="B23" s="3"/>
      <c r="C23" s="3"/>
      <c r="D23" s="3">
        <f t="shared" si="0"/>
        <v>447710</v>
      </c>
      <c r="E23" s="3"/>
      <c r="F23" s="3"/>
      <c r="G23" s="3"/>
      <c r="H23" s="3">
        <v>447710</v>
      </c>
    </row>
    <row r="24" spans="1:8" s="2" customFormat="1" ht="31.5" x14ac:dyDescent="0.25">
      <c r="A24" s="8" t="s">
        <v>18</v>
      </c>
      <c r="B24" s="3"/>
      <c r="C24" s="3"/>
      <c r="D24" s="3">
        <f t="shared" si="0"/>
        <v>740784</v>
      </c>
      <c r="E24" s="3"/>
      <c r="F24" s="3"/>
      <c r="G24" s="3"/>
      <c r="H24" s="3">
        <v>740784</v>
      </c>
    </row>
    <row r="25" spans="1:8" s="2" customFormat="1" ht="47.25" x14ac:dyDescent="0.25">
      <c r="A25" s="6" t="s">
        <v>19</v>
      </c>
      <c r="B25" s="3"/>
      <c r="C25" s="3"/>
      <c r="D25" s="3">
        <f t="shared" si="0"/>
        <v>19550</v>
      </c>
      <c r="E25" s="3"/>
      <c r="F25" s="3"/>
      <c r="G25" s="3"/>
      <c r="H25" s="3">
        <v>19550</v>
      </c>
    </row>
    <row r="26" spans="1:8" s="2" customFormat="1" x14ac:dyDescent="0.25">
      <c r="A26" s="6" t="s">
        <v>37</v>
      </c>
      <c r="B26" s="3"/>
      <c r="C26" s="3"/>
      <c r="D26" s="3">
        <f t="shared" si="0"/>
        <v>512704</v>
      </c>
      <c r="E26" s="3"/>
      <c r="F26" s="3"/>
      <c r="G26" s="3"/>
      <c r="H26" s="3">
        <v>512704</v>
      </c>
    </row>
    <row r="27" spans="1:8" s="2" customFormat="1" x14ac:dyDescent="0.25">
      <c r="A27" s="8" t="s">
        <v>20</v>
      </c>
      <c r="B27" s="3"/>
      <c r="C27" s="3"/>
      <c r="D27" s="3">
        <f t="shared" si="0"/>
        <v>6225</v>
      </c>
      <c r="E27" s="3"/>
      <c r="F27" s="3"/>
      <c r="G27" s="3"/>
      <c r="H27" s="3">
        <v>6225</v>
      </c>
    </row>
    <row r="28" spans="1:8" s="2" customFormat="1" ht="63" x14ac:dyDescent="0.25">
      <c r="A28" s="6" t="s">
        <v>69</v>
      </c>
      <c r="B28" s="3"/>
      <c r="C28" s="3"/>
      <c r="D28" s="3">
        <f t="shared" si="0"/>
        <v>4500</v>
      </c>
      <c r="E28" s="3"/>
      <c r="F28" s="3"/>
      <c r="G28" s="3"/>
      <c r="H28" s="3">
        <v>4500</v>
      </c>
    </row>
    <row r="29" spans="1:8" s="2" customFormat="1" ht="31.5" x14ac:dyDescent="0.25">
      <c r="A29" s="6" t="s">
        <v>21</v>
      </c>
      <c r="B29" s="3"/>
      <c r="C29" s="3"/>
      <c r="D29" s="3">
        <f t="shared" si="0"/>
        <v>2619726.06</v>
      </c>
      <c r="E29" s="3"/>
      <c r="F29" s="3"/>
      <c r="G29" s="3"/>
      <c r="H29" s="3">
        <f>H30+H31+H32+H33+H34</f>
        <v>2619726.06</v>
      </c>
    </row>
    <row r="30" spans="1:8" s="2" customFormat="1" ht="31.5" x14ac:dyDescent="0.25">
      <c r="A30" s="6" t="s">
        <v>22</v>
      </c>
      <c r="B30" s="3"/>
      <c r="C30" s="3"/>
      <c r="D30" s="3">
        <f t="shared" si="0"/>
        <v>27785</v>
      </c>
      <c r="E30" s="3"/>
      <c r="F30" s="3"/>
      <c r="G30" s="3"/>
      <c r="H30" s="3">
        <v>27785</v>
      </c>
    </row>
    <row r="31" spans="1:8" s="2" customFormat="1" ht="31.5" x14ac:dyDescent="0.25">
      <c r="A31" s="6" t="s">
        <v>23</v>
      </c>
      <c r="B31" s="3"/>
      <c r="C31" s="3"/>
      <c r="D31" s="3">
        <f t="shared" si="0"/>
        <v>95200</v>
      </c>
      <c r="E31" s="3"/>
      <c r="F31" s="3"/>
      <c r="G31" s="3"/>
      <c r="H31" s="3">
        <v>95200</v>
      </c>
    </row>
    <row r="32" spans="1:8" s="2" customFormat="1" ht="31.5" x14ac:dyDescent="0.25">
      <c r="A32" s="6" t="s">
        <v>24</v>
      </c>
      <c r="B32" s="3"/>
      <c r="C32" s="3"/>
      <c r="D32" s="3">
        <f t="shared" si="0"/>
        <v>554040</v>
      </c>
      <c r="E32" s="3"/>
      <c r="F32" s="3"/>
      <c r="G32" s="3"/>
      <c r="H32" s="3">
        <v>554040</v>
      </c>
    </row>
    <row r="33" spans="1:8" s="2" customFormat="1" ht="31.5" x14ac:dyDescent="0.25">
      <c r="A33" s="6" t="s">
        <v>25</v>
      </c>
      <c r="B33" s="3"/>
      <c r="C33" s="3"/>
      <c r="D33" s="3">
        <f t="shared" si="0"/>
        <v>702735</v>
      </c>
      <c r="E33" s="3"/>
      <c r="F33" s="3"/>
      <c r="G33" s="3"/>
      <c r="H33" s="3">
        <v>702735</v>
      </c>
    </row>
    <row r="34" spans="1:8" s="2" customFormat="1" ht="31.5" x14ac:dyDescent="0.25">
      <c r="A34" s="6" t="s">
        <v>26</v>
      </c>
      <c r="B34" s="3"/>
      <c r="C34" s="3"/>
      <c r="D34" s="3">
        <f t="shared" si="0"/>
        <v>1239966.06</v>
      </c>
      <c r="E34" s="3"/>
      <c r="F34" s="3"/>
      <c r="G34" s="3"/>
      <c r="H34" s="3">
        <v>1239966.06</v>
      </c>
    </row>
    <row r="35" spans="1:8" s="2" customFormat="1" ht="31.5" x14ac:dyDescent="0.25">
      <c r="A35" s="8" t="s">
        <v>29</v>
      </c>
      <c r="B35" s="3"/>
      <c r="C35" s="3"/>
      <c r="D35" s="3">
        <f t="shared" si="0"/>
        <v>46735</v>
      </c>
      <c r="E35" s="3"/>
      <c r="F35" s="3"/>
      <c r="G35" s="3"/>
      <c r="H35" s="3">
        <v>46735</v>
      </c>
    </row>
    <row r="36" spans="1:8" s="2" customFormat="1" x14ac:dyDescent="0.25">
      <c r="A36" s="8" t="s">
        <v>30</v>
      </c>
      <c r="B36" s="3"/>
      <c r="C36" s="3"/>
      <c r="D36" s="3">
        <f t="shared" si="0"/>
        <v>138000</v>
      </c>
      <c r="E36" s="3"/>
      <c r="F36" s="3"/>
      <c r="G36" s="3"/>
      <c r="H36" s="3">
        <v>138000</v>
      </c>
    </row>
    <row r="37" spans="1:8" s="2" customFormat="1" x14ac:dyDescent="0.25">
      <c r="A37" s="8" t="s">
        <v>70</v>
      </c>
      <c r="B37" s="3"/>
      <c r="C37" s="3"/>
      <c r="D37" s="3">
        <f t="shared" si="0"/>
        <v>10670</v>
      </c>
      <c r="E37" s="3"/>
      <c r="F37" s="3"/>
      <c r="G37" s="3"/>
      <c r="H37" s="3">
        <v>10670</v>
      </c>
    </row>
    <row r="38" spans="1:8" s="2" customFormat="1" x14ac:dyDescent="0.25">
      <c r="A38" s="8" t="s">
        <v>31</v>
      </c>
      <c r="B38" s="3">
        <f>B39+B40</f>
        <v>0</v>
      </c>
      <c r="C38" s="3">
        <f t="shared" ref="C38:H38" si="1">C39+C40</f>
        <v>0</v>
      </c>
      <c r="D38" s="3">
        <f t="shared" si="0"/>
        <v>1608235.68</v>
      </c>
      <c r="E38" s="3">
        <f t="shared" si="1"/>
        <v>0</v>
      </c>
      <c r="F38" s="3">
        <f t="shared" si="1"/>
        <v>0</v>
      </c>
      <c r="G38" s="3">
        <f t="shared" si="1"/>
        <v>0</v>
      </c>
      <c r="H38" s="3">
        <f t="shared" si="1"/>
        <v>1608235.68</v>
      </c>
    </row>
    <row r="39" spans="1:8" s="2" customFormat="1" ht="31.5" x14ac:dyDescent="0.25">
      <c r="A39" s="6" t="s">
        <v>32</v>
      </c>
      <c r="B39" s="3"/>
      <c r="C39" s="3"/>
      <c r="D39" s="3">
        <f t="shared" si="0"/>
        <v>291096</v>
      </c>
      <c r="E39" s="3"/>
      <c r="F39" s="3"/>
      <c r="G39" s="3"/>
      <c r="H39" s="3">
        <v>291096</v>
      </c>
    </row>
    <row r="40" spans="1:8" s="2" customFormat="1" x14ac:dyDescent="0.25">
      <c r="A40" s="6" t="s">
        <v>33</v>
      </c>
      <c r="B40" s="3"/>
      <c r="C40" s="3"/>
      <c r="D40" s="3">
        <f t="shared" si="0"/>
        <v>1317139.68</v>
      </c>
      <c r="E40" s="3"/>
      <c r="F40" s="3"/>
      <c r="G40" s="3"/>
      <c r="H40" s="3">
        <v>1317139.68</v>
      </c>
    </row>
    <row r="41" spans="1:8" s="5" customFormat="1" ht="31.5" x14ac:dyDescent="0.25">
      <c r="A41" s="7" t="s">
        <v>38</v>
      </c>
      <c r="B41" s="4">
        <f>B8-B14</f>
        <v>0</v>
      </c>
      <c r="C41" s="4">
        <f t="shared" ref="C41:H41" si="2">C8-C14</f>
        <v>-2046100</v>
      </c>
      <c r="D41" s="4">
        <f t="shared" si="2"/>
        <v>-2046099.9999999963</v>
      </c>
      <c r="E41" s="4">
        <f t="shared" si="2"/>
        <v>0</v>
      </c>
      <c r="F41" s="4">
        <f t="shared" si="2"/>
        <v>0</v>
      </c>
      <c r="G41" s="4">
        <f t="shared" si="2"/>
        <v>0</v>
      </c>
      <c r="H41" s="4">
        <f t="shared" si="2"/>
        <v>-2046100</v>
      </c>
    </row>
    <row r="42" spans="1:8" s="2" customFormat="1" x14ac:dyDescent="0.25">
      <c r="A42" s="101" t="s">
        <v>39</v>
      </c>
      <c r="B42" s="101"/>
      <c r="C42" s="101"/>
      <c r="D42" s="101"/>
      <c r="E42" s="101"/>
      <c r="F42" s="101"/>
      <c r="G42" s="101"/>
      <c r="H42" s="101"/>
    </row>
    <row r="43" spans="1:8" s="2" customFormat="1" ht="31.5" x14ac:dyDescent="0.25">
      <c r="A43" s="6" t="s">
        <v>40</v>
      </c>
      <c r="B43" s="3">
        <f>B44</f>
        <v>10973102</v>
      </c>
      <c r="C43" s="3">
        <f>C44</f>
        <v>12245819</v>
      </c>
      <c r="D43" s="3" t="s">
        <v>41</v>
      </c>
      <c r="E43" s="3" t="s">
        <v>41</v>
      </c>
      <c r="F43" s="3" t="s">
        <v>41</v>
      </c>
      <c r="G43" s="3" t="s">
        <v>41</v>
      </c>
      <c r="H43" s="3" t="s">
        <v>41</v>
      </c>
    </row>
    <row r="44" spans="1:8" s="2" customFormat="1" x14ac:dyDescent="0.25">
      <c r="A44" s="6" t="s">
        <v>42</v>
      </c>
      <c r="B44" s="3">
        <f>B45-B46</f>
        <v>10973102</v>
      </c>
      <c r="C44" s="3">
        <f>C45-C46</f>
        <v>12245819</v>
      </c>
      <c r="D44" s="3" t="s">
        <v>41</v>
      </c>
      <c r="E44" s="3" t="s">
        <v>41</v>
      </c>
      <c r="F44" s="3" t="s">
        <v>41</v>
      </c>
      <c r="G44" s="3" t="s">
        <v>41</v>
      </c>
      <c r="H44" s="3" t="s">
        <v>41</v>
      </c>
    </row>
    <row r="45" spans="1:8" x14ac:dyDescent="0.25">
      <c r="A45" s="6" t="s">
        <v>43</v>
      </c>
      <c r="B45" s="10">
        <v>23484393</v>
      </c>
      <c r="C45" s="10">
        <v>24844705</v>
      </c>
      <c r="D45" s="10" t="s">
        <v>41</v>
      </c>
      <c r="E45" s="3" t="s">
        <v>41</v>
      </c>
      <c r="F45" s="3" t="s">
        <v>41</v>
      </c>
      <c r="G45" s="3" t="s">
        <v>41</v>
      </c>
      <c r="H45" s="3" t="s">
        <v>41</v>
      </c>
    </row>
    <row r="46" spans="1:8" x14ac:dyDescent="0.25">
      <c r="A46" s="6" t="s">
        <v>44</v>
      </c>
      <c r="B46" s="10">
        <v>12511291</v>
      </c>
      <c r="C46" s="10">
        <v>12598886</v>
      </c>
      <c r="D46" s="10" t="s">
        <v>41</v>
      </c>
      <c r="E46" s="3" t="s">
        <v>41</v>
      </c>
      <c r="F46" s="3" t="s">
        <v>41</v>
      </c>
      <c r="G46" s="3" t="s">
        <v>41</v>
      </c>
      <c r="H46" s="3" t="s">
        <v>41</v>
      </c>
    </row>
    <row r="47" spans="1:8" ht="31.5" x14ac:dyDescent="0.25">
      <c r="A47" s="6" t="s">
        <v>45</v>
      </c>
      <c r="B47" s="10">
        <v>87688</v>
      </c>
      <c r="C47" s="10">
        <v>81637</v>
      </c>
      <c r="D47" s="10"/>
      <c r="E47" s="3" t="s">
        <v>41</v>
      </c>
      <c r="F47" s="3" t="s">
        <v>41</v>
      </c>
      <c r="G47" s="3" t="s">
        <v>41</v>
      </c>
      <c r="H47" s="3" t="s">
        <v>41</v>
      </c>
    </row>
    <row r="48" spans="1:8" x14ac:dyDescent="0.25">
      <c r="A48" s="6" t="s">
        <v>46</v>
      </c>
      <c r="B48" s="10">
        <v>87688</v>
      </c>
      <c r="C48" s="10">
        <v>81637</v>
      </c>
      <c r="D48" s="10"/>
      <c r="E48" s="3" t="s">
        <v>41</v>
      </c>
      <c r="F48" s="3" t="s">
        <v>41</v>
      </c>
      <c r="G48" s="3" t="s">
        <v>41</v>
      </c>
      <c r="H48" s="3" t="s">
        <v>41</v>
      </c>
    </row>
    <row r="49" spans="1:8" x14ac:dyDescent="0.25">
      <c r="A49" s="7" t="s">
        <v>47</v>
      </c>
      <c r="B49" s="10">
        <f>B43+B47</f>
        <v>11060790</v>
      </c>
      <c r="C49" s="10">
        <f>C43+C47</f>
        <v>12327456</v>
      </c>
      <c r="D49" s="3" t="s">
        <v>41</v>
      </c>
      <c r="E49" s="3" t="s">
        <v>41</v>
      </c>
      <c r="F49" s="3" t="s">
        <v>41</v>
      </c>
      <c r="G49" s="3" t="s">
        <v>41</v>
      </c>
      <c r="H49" s="3" t="s">
        <v>41</v>
      </c>
    </row>
    <row r="50" spans="1:8" ht="31.5" x14ac:dyDescent="0.25">
      <c r="A50" s="6" t="s">
        <v>48</v>
      </c>
      <c r="B50" s="10">
        <v>0</v>
      </c>
      <c r="C50" s="10">
        <v>0</v>
      </c>
      <c r="D50" s="3" t="s">
        <v>41</v>
      </c>
      <c r="E50" s="3" t="s">
        <v>41</v>
      </c>
      <c r="F50" s="3" t="s">
        <v>41</v>
      </c>
      <c r="G50" s="3" t="s">
        <v>41</v>
      </c>
      <c r="H50" s="3" t="s">
        <v>41</v>
      </c>
    </row>
    <row r="51" spans="1:8" ht="31.5" x14ac:dyDescent="0.25">
      <c r="A51" s="6" t="s">
        <v>63</v>
      </c>
      <c r="B51" s="10">
        <v>1083919</v>
      </c>
      <c r="C51" s="10">
        <v>799686</v>
      </c>
      <c r="D51" s="3" t="s">
        <v>41</v>
      </c>
      <c r="E51" s="3" t="s">
        <v>41</v>
      </c>
      <c r="F51" s="3" t="s">
        <v>41</v>
      </c>
      <c r="G51" s="3" t="s">
        <v>41</v>
      </c>
      <c r="H51" s="3" t="s">
        <v>41</v>
      </c>
    </row>
    <row r="52" spans="1:8" ht="31.5" x14ac:dyDescent="0.25">
      <c r="A52" s="7" t="s">
        <v>49</v>
      </c>
      <c r="B52" s="10">
        <f>B50+B51</f>
        <v>1083919</v>
      </c>
      <c r="C52" s="10">
        <f>C50+C51</f>
        <v>799686</v>
      </c>
      <c r="D52" s="3" t="s">
        <v>41</v>
      </c>
      <c r="E52" s="3" t="s">
        <v>41</v>
      </c>
      <c r="F52" s="3" t="s">
        <v>41</v>
      </c>
      <c r="G52" s="3" t="s">
        <v>41</v>
      </c>
      <c r="H52" s="3" t="s">
        <v>41</v>
      </c>
    </row>
    <row r="53" spans="1:8" s="11" customFormat="1" x14ac:dyDescent="0.25">
      <c r="A53" s="7" t="s">
        <v>50</v>
      </c>
      <c r="B53" s="12"/>
      <c r="C53" s="12"/>
      <c r="D53" s="12"/>
      <c r="E53" s="12"/>
      <c r="F53" s="12"/>
      <c r="G53" s="12"/>
      <c r="H53" s="12"/>
    </row>
    <row r="54" spans="1:8" x14ac:dyDescent="0.25">
      <c r="A54" s="102" t="s">
        <v>51</v>
      </c>
      <c r="B54" s="102"/>
      <c r="C54" s="102"/>
      <c r="D54" s="102"/>
      <c r="E54" s="102"/>
      <c r="F54" s="102"/>
      <c r="G54" s="102"/>
      <c r="H54" s="102"/>
    </row>
    <row r="55" spans="1:8" ht="78.75" x14ac:dyDescent="0.25">
      <c r="A55" s="6" t="s">
        <v>62</v>
      </c>
      <c r="B55" s="10">
        <f>B56+B57+B58+B59+B60+B61</f>
        <v>0</v>
      </c>
      <c r="C55" s="10">
        <f>C56+C57+C58+C59+C60+C61</f>
        <v>832</v>
      </c>
      <c r="D55" s="10" t="s">
        <v>41</v>
      </c>
      <c r="E55" s="10" t="s">
        <v>41</v>
      </c>
      <c r="F55" s="10" t="s">
        <v>41</v>
      </c>
      <c r="G55" s="10" t="s">
        <v>41</v>
      </c>
      <c r="H55" s="10" t="s">
        <v>41</v>
      </c>
    </row>
    <row r="56" spans="1:8" x14ac:dyDescent="0.25">
      <c r="A56" s="6" t="s">
        <v>52</v>
      </c>
      <c r="B56" s="10"/>
      <c r="C56" s="10">
        <v>4</v>
      </c>
      <c r="D56" s="10" t="s">
        <v>41</v>
      </c>
      <c r="E56" s="10" t="s">
        <v>41</v>
      </c>
      <c r="F56" s="10" t="s">
        <v>41</v>
      </c>
      <c r="G56" s="10" t="s">
        <v>41</v>
      </c>
      <c r="H56" s="10" t="s">
        <v>41</v>
      </c>
    </row>
    <row r="57" spans="1:8" ht="31.5" x14ac:dyDescent="0.25">
      <c r="A57" s="6" t="s">
        <v>53</v>
      </c>
      <c r="B57" s="10"/>
      <c r="C57" s="10">
        <v>33.75</v>
      </c>
      <c r="D57" s="10" t="s">
        <v>41</v>
      </c>
      <c r="E57" s="10" t="s">
        <v>41</v>
      </c>
      <c r="F57" s="10" t="s">
        <v>41</v>
      </c>
      <c r="G57" s="10" t="s">
        <v>41</v>
      </c>
      <c r="H57" s="10" t="s">
        <v>41</v>
      </c>
    </row>
    <row r="58" spans="1:8" x14ac:dyDescent="0.25">
      <c r="A58" s="6" t="s">
        <v>54</v>
      </c>
      <c r="B58" s="10"/>
      <c r="C58" s="10">
        <v>124.5</v>
      </c>
      <c r="D58" s="10" t="s">
        <v>41</v>
      </c>
      <c r="E58" s="10" t="s">
        <v>41</v>
      </c>
      <c r="F58" s="10" t="s">
        <v>41</v>
      </c>
      <c r="G58" s="10" t="s">
        <v>41</v>
      </c>
      <c r="H58" s="10" t="s">
        <v>41</v>
      </c>
    </row>
    <row r="59" spans="1:8" x14ac:dyDescent="0.25">
      <c r="A59" s="6" t="s">
        <v>55</v>
      </c>
      <c r="B59" s="10"/>
      <c r="C59" s="10">
        <v>304</v>
      </c>
      <c r="D59" s="10" t="s">
        <v>41</v>
      </c>
      <c r="E59" s="10" t="s">
        <v>41</v>
      </c>
      <c r="F59" s="10" t="s">
        <v>41</v>
      </c>
      <c r="G59" s="10" t="s">
        <v>41</v>
      </c>
      <c r="H59" s="10" t="s">
        <v>41</v>
      </c>
    </row>
    <row r="60" spans="1:8" x14ac:dyDescent="0.25">
      <c r="A60" s="6" t="s">
        <v>56</v>
      </c>
      <c r="B60" s="10"/>
      <c r="C60" s="10">
        <v>142.75</v>
      </c>
      <c r="D60" s="10" t="s">
        <v>41</v>
      </c>
      <c r="E60" s="10" t="s">
        <v>41</v>
      </c>
      <c r="F60" s="10" t="s">
        <v>41</v>
      </c>
      <c r="G60" s="10" t="s">
        <v>41</v>
      </c>
      <c r="H60" s="10" t="s">
        <v>41</v>
      </c>
    </row>
    <row r="61" spans="1:8" x14ac:dyDescent="0.25">
      <c r="A61" s="6" t="s">
        <v>57</v>
      </c>
      <c r="B61" s="10"/>
      <c r="C61" s="10">
        <v>223</v>
      </c>
      <c r="D61" s="10" t="s">
        <v>41</v>
      </c>
      <c r="E61" s="10" t="s">
        <v>41</v>
      </c>
      <c r="F61" s="10" t="s">
        <v>41</v>
      </c>
      <c r="G61" s="10" t="s">
        <v>41</v>
      </c>
      <c r="H61" s="10" t="s">
        <v>41</v>
      </c>
    </row>
    <row r="62" spans="1:8" x14ac:dyDescent="0.25">
      <c r="A62" s="6" t="s">
        <v>59</v>
      </c>
      <c r="B62" s="10"/>
      <c r="C62" s="10">
        <f>H16</f>
        <v>12778805</v>
      </c>
      <c r="D62" s="10" t="s">
        <v>41</v>
      </c>
      <c r="E62" s="10" t="s">
        <v>41</v>
      </c>
      <c r="F62" s="10" t="s">
        <v>41</v>
      </c>
      <c r="G62" s="10" t="s">
        <v>41</v>
      </c>
      <c r="H62" s="10" t="s">
        <v>41</v>
      </c>
    </row>
    <row r="63" spans="1:8" ht="47.25" x14ac:dyDescent="0.25">
      <c r="A63" s="6" t="s">
        <v>58</v>
      </c>
      <c r="B63" s="10"/>
      <c r="C63" s="14">
        <f>C62/2.8/C55</f>
        <v>5485.4073660714294</v>
      </c>
      <c r="D63" s="10" t="s">
        <v>41</v>
      </c>
      <c r="E63" s="10" t="s">
        <v>41</v>
      </c>
      <c r="F63" s="10" t="s">
        <v>41</v>
      </c>
      <c r="G63" s="10" t="s">
        <v>41</v>
      </c>
      <c r="H63" s="10" t="s">
        <v>41</v>
      </c>
    </row>
    <row r="64" spans="1:8" x14ac:dyDescent="0.25">
      <c r="A64" s="6" t="s">
        <v>52</v>
      </c>
      <c r="B64" s="10"/>
      <c r="C64" s="10">
        <v>14380</v>
      </c>
      <c r="D64" s="10" t="s">
        <v>41</v>
      </c>
      <c r="E64" s="10" t="s">
        <v>41</v>
      </c>
      <c r="F64" s="10" t="s">
        <v>41</v>
      </c>
      <c r="G64" s="10" t="s">
        <v>41</v>
      </c>
      <c r="H64" s="10" t="s">
        <v>41</v>
      </c>
    </row>
    <row r="65" spans="1:8" ht="31.5" x14ac:dyDescent="0.25">
      <c r="A65" s="6" t="s">
        <v>53</v>
      </c>
      <c r="B65" s="10"/>
      <c r="C65" s="10">
        <v>6027</v>
      </c>
      <c r="D65" s="10" t="s">
        <v>41</v>
      </c>
      <c r="E65" s="10" t="s">
        <v>41</v>
      </c>
      <c r="F65" s="10" t="s">
        <v>41</v>
      </c>
      <c r="G65" s="10" t="s">
        <v>41</v>
      </c>
      <c r="H65" s="10" t="s">
        <v>41</v>
      </c>
    </row>
    <row r="66" spans="1:8" x14ac:dyDescent="0.25">
      <c r="A66" s="6" t="s">
        <v>54</v>
      </c>
      <c r="B66" s="10"/>
      <c r="C66" s="10">
        <v>7657</v>
      </c>
      <c r="D66" s="10" t="s">
        <v>41</v>
      </c>
      <c r="E66" s="10" t="s">
        <v>41</v>
      </c>
      <c r="F66" s="10" t="s">
        <v>41</v>
      </c>
      <c r="G66" s="10" t="s">
        <v>41</v>
      </c>
      <c r="H66" s="10" t="s">
        <v>41</v>
      </c>
    </row>
    <row r="67" spans="1:8" x14ac:dyDescent="0.25">
      <c r="A67" s="6" t="s">
        <v>55</v>
      </c>
      <c r="B67" s="10"/>
      <c r="C67" s="10">
        <v>5369</v>
      </c>
      <c r="D67" s="10" t="s">
        <v>41</v>
      </c>
      <c r="E67" s="10" t="s">
        <v>41</v>
      </c>
      <c r="F67" s="10" t="s">
        <v>41</v>
      </c>
      <c r="G67" s="10" t="s">
        <v>41</v>
      </c>
      <c r="H67" s="10" t="s">
        <v>41</v>
      </c>
    </row>
    <row r="68" spans="1:8" x14ac:dyDescent="0.25">
      <c r="A68" s="6" t="s">
        <v>56</v>
      </c>
      <c r="B68" s="10"/>
      <c r="C68" s="10">
        <v>4838</v>
      </c>
      <c r="D68" s="10" t="s">
        <v>41</v>
      </c>
      <c r="E68" s="10" t="s">
        <v>41</v>
      </c>
      <c r="F68" s="10" t="s">
        <v>41</v>
      </c>
      <c r="G68" s="10" t="s">
        <v>41</v>
      </c>
      <c r="H68" s="10" t="s">
        <v>41</v>
      </c>
    </row>
    <row r="69" spans="1:8" x14ac:dyDescent="0.25">
      <c r="A69" s="6" t="s">
        <v>57</v>
      </c>
      <c r="B69" s="10"/>
      <c r="C69" s="10">
        <v>4741</v>
      </c>
      <c r="D69" s="10" t="s">
        <v>41</v>
      </c>
      <c r="E69" s="10" t="s">
        <v>41</v>
      </c>
      <c r="F69" s="10" t="s">
        <v>41</v>
      </c>
      <c r="G69" s="10" t="s">
        <v>41</v>
      </c>
      <c r="H69" s="10" t="s">
        <v>41</v>
      </c>
    </row>
    <row r="70" spans="1:8" ht="31.5" customHeight="1" x14ac:dyDescent="0.25">
      <c r="A70" s="103" t="s">
        <v>64</v>
      </c>
      <c r="B70" s="103"/>
      <c r="C70" s="103"/>
      <c r="D70" s="103"/>
      <c r="E70" s="103"/>
      <c r="F70" s="103"/>
      <c r="G70" s="103"/>
      <c r="H70" s="103"/>
    </row>
    <row r="71" spans="1:8" x14ac:dyDescent="0.25">
      <c r="A71" s="100" t="s">
        <v>60</v>
      </c>
      <c r="B71" s="100"/>
      <c r="C71" s="100"/>
      <c r="D71" s="100"/>
      <c r="E71" s="100"/>
      <c r="F71" s="100"/>
      <c r="G71" s="100"/>
      <c r="H71" s="100"/>
    </row>
    <row r="73" spans="1:8" x14ac:dyDescent="0.25">
      <c r="A73" s="13" t="s">
        <v>65</v>
      </c>
    </row>
    <row r="74" spans="1:8" ht="31.5" x14ac:dyDescent="0.25">
      <c r="A74" s="13" t="s">
        <v>66</v>
      </c>
    </row>
    <row r="75" spans="1:8" x14ac:dyDescent="0.25">
      <c r="A75" s="100" t="s">
        <v>67</v>
      </c>
      <c r="B75" s="100"/>
      <c r="C75" s="100"/>
      <c r="D75" s="100"/>
      <c r="E75" s="100"/>
      <c r="F75" s="100"/>
      <c r="G75" s="100"/>
      <c r="H75" s="100"/>
    </row>
  </sheetData>
  <mergeCells count="15">
    <mergeCell ref="A75:H75"/>
    <mergeCell ref="A42:H42"/>
    <mergeCell ref="A54:H54"/>
    <mergeCell ref="A70:H70"/>
    <mergeCell ref="A71:H71"/>
    <mergeCell ref="E6:H6"/>
    <mergeCell ref="A1:H1"/>
    <mergeCell ref="A2:H2"/>
    <mergeCell ref="A3:H3"/>
    <mergeCell ref="A4:H4"/>
    <mergeCell ref="A5:A7"/>
    <mergeCell ref="B5:B7"/>
    <mergeCell ref="C5:C7"/>
    <mergeCell ref="D5:H5"/>
    <mergeCell ref="D6:D7"/>
  </mergeCells>
  <phoneticPr fontId="0" type="noConversion"/>
  <pageMargins left="0.7" right="0.7" top="0.75" bottom="0.75" header="0.3" footer="0.3"/>
  <pageSetup paperSize="9" scale="66" orientation="portrait" verticalDpi="0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уточнен.янв.2020</vt:lpstr>
      <vt:lpstr>уточнен.1квартал</vt:lpstr>
      <vt:lpstr>уточнен.2 квартал </vt:lpstr>
      <vt:lpstr>уточнен.3 квартал </vt:lpstr>
      <vt:lpstr>КП "Символ"</vt:lpstr>
      <vt:lpstr>осн.фін.показ-2 вар+2046,1</vt:lpstr>
      <vt:lpstr>осн.фын.показ-3вар-2046</vt:lpstr>
      <vt:lpstr>'КП "Символ"'!Область_печати</vt:lpstr>
      <vt:lpstr>'осн.фін.показ-2 вар+2046,1'!Область_печати</vt:lpstr>
      <vt:lpstr>уточнен.1квартал!Область_печати</vt:lpstr>
      <vt:lpstr>'уточнен.2 квартал '!Область_печати</vt:lpstr>
      <vt:lpstr>'уточнен.3 квартал '!Область_печати</vt:lpstr>
      <vt:lpstr>уточнен.янв.2020!Область_печати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2021-06-15T08:03:31Z</dcterms:modified>
</cp:coreProperties>
</file>